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18"/>
  <workbookPr filterPrivacy="1" hidePivotFieldList="1"/>
  <xr:revisionPtr revIDLastSave="0" documentId="8_{408B5C97-15D7-40D7-A1F0-057075534831}" xr6:coauthVersionLast="47" xr6:coauthVersionMax="47" xr10:uidLastSave="{00000000-0000-0000-0000-000000000000}"/>
  <bookViews>
    <workbookView xWindow="-108" yWindow="-108" windowWidth="23256" windowHeight="12720" tabRatio="826" xr2:uid="{00000000-000D-0000-FFFF-FFFF00000000}"/>
  </bookViews>
  <sheets>
    <sheet name="Wedding budget" sheetId="3" r:id="rId1"/>
  </sheets>
  <definedNames>
    <definedName name="_xlnm.Print_Area" localSheetId="0">'Wedding budget'!$A:$K</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3" l="1"/>
  <c r="B7" i="3"/>
  <c r="B6" i="3"/>
  <c r="B8" i="3"/>
  <c r="J31" i="3"/>
  <c r="E68" i="3"/>
  <c r="E67" i="3"/>
  <c r="E66" i="3"/>
  <c r="E65" i="3"/>
  <c r="E64" i="3"/>
  <c r="E63" i="3"/>
  <c r="E62" i="3"/>
  <c r="E61" i="3"/>
  <c r="J60" i="3"/>
  <c r="J59" i="3"/>
  <c r="J58" i="3"/>
  <c r="J57" i="3"/>
  <c r="J56" i="3"/>
  <c r="E56" i="3"/>
  <c r="J55" i="3"/>
  <c r="E55" i="3"/>
  <c r="J54" i="3"/>
  <c r="E54" i="3"/>
  <c r="J53" i="3"/>
  <c r="E53" i="3"/>
  <c r="J52" i="3"/>
  <c r="E52" i="3"/>
  <c r="J51" i="3"/>
  <c r="E51" i="3"/>
  <c r="E50" i="3"/>
  <c r="E49" i="3"/>
  <c r="E48" i="3"/>
  <c r="J46" i="3"/>
  <c r="J45" i="3"/>
  <c r="J44" i="3"/>
  <c r="J43" i="3"/>
  <c r="E43" i="3"/>
  <c r="J42" i="3"/>
  <c r="E42" i="3"/>
  <c r="J41" i="3"/>
  <c r="E41" i="3"/>
  <c r="J36" i="3"/>
  <c r="E36" i="3"/>
  <c r="J35" i="3"/>
  <c r="E35" i="3"/>
  <c r="J34" i="3"/>
  <c r="E34" i="3"/>
  <c r="J33" i="3"/>
  <c r="E33" i="3"/>
  <c r="J32" i="3"/>
  <c r="E28" i="3"/>
  <c r="E27" i="3"/>
  <c r="J26" i="3"/>
  <c r="E26" i="3"/>
  <c r="J25" i="3"/>
  <c r="E25" i="3"/>
  <c r="J24" i="3"/>
  <c r="E24" i="3"/>
  <c r="J23" i="3"/>
  <c r="E23" i="3"/>
  <c r="J22" i="3"/>
  <c r="E22" i="3"/>
  <c r="J21" i="3"/>
  <c r="E21" i="3"/>
  <c r="J68" i="3"/>
  <c r="J67" i="3"/>
  <c r="J66" i="3"/>
  <c r="J65" i="3"/>
  <c r="J69" i="3"/>
  <c r="D29" i="3"/>
  <c r="P6" i="3" s="1"/>
  <c r="Q6" i="3" s="1"/>
  <c r="I27" i="3"/>
  <c r="P7" i="3" s="1"/>
  <c r="Q7" i="3" s="1"/>
  <c r="D37" i="3"/>
  <c r="P8" i="3" s="1"/>
  <c r="Q8" i="3" s="1"/>
  <c r="I37" i="3"/>
  <c r="P9" i="3" s="1"/>
  <c r="Q9" i="3" s="1"/>
  <c r="D44" i="3"/>
  <c r="P10" i="3" s="1"/>
  <c r="Q10" i="3" s="1"/>
  <c r="I47" i="3"/>
  <c r="P11" i="3" s="1"/>
  <c r="Q11" i="3" s="1"/>
  <c r="D57" i="3"/>
  <c r="P12" i="3" s="1"/>
  <c r="Q12" i="3" s="1"/>
  <c r="I61" i="3"/>
  <c r="P13" i="3"/>
  <c r="Q13" i="3"/>
  <c r="I69" i="3"/>
  <c r="P14" i="3" s="1"/>
  <c r="Q14" i="3" s="1"/>
  <c r="D69" i="3"/>
  <c r="P15" i="3" s="1"/>
  <c r="Q15" i="3" s="1"/>
  <c r="C29" i="3"/>
  <c r="O6" i="3" s="1"/>
  <c r="H27" i="3"/>
  <c r="O7" i="3" s="1"/>
  <c r="C37" i="3"/>
  <c r="O8" i="3" s="1"/>
  <c r="H37" i="3"/>
  <c r="O9" i="3" s="1"/>
  <c r="C44" i="3"/>
  <c r="O10" i="3" s="1"/>
  <c r="H47" i="3"/>
  <c r="O11" i="3" s="1"/>
  <c r="C57" i="3"/>
  <c r="O12" i="3" s="1"/>
  <c r="H61" i="3"/>
  <c r="O13" i="3" s="1"/>
  <c r="H69" i="3"/>
  <c r="O14" i="3" s="1"/>
  <c r="C69" i="3"/>
  <c r="O15" i="3" s="1"/>
  <c r="E44" i="3" l="1"/>
  <c r="E37" i="3"/>
  <c r="J37" i="3"/>
  <c r="M9" i="3"/>
  <c r="E29" i="3"/>
  <c r="J27" i="3"/>
  <c r="E57" i="3"/>
  <c r="E69" i="3"/>
  <c r="J47" i="3"/>
  <c r="J61" i="3"/>
  <c r="M12" i="3"/>
  <c r="M15" i="3"/>
  <c r="M10" i="3"/>
  <c r="M11" i="3"/>
  <c r="M14" i="3"/>
  <c r="M8" i="3"/>
  <c r="M13" i="3"/>
  <c r="M7" i="3"/>
  <c r="M6" i="3"/>
  <c r="B14" i="3" l="1"/>
  <c r="C15" i="3"/>
  <c r="D10" i="3"/>
  <c r="D6" i="3"/>
  <c r="C8" i="3"/>
  <c r="D8" i="3"/>
  <c r="E8" i="3" s="1"/>
  <c r="C6" i="3"/>
  <c r="D9" i="3"/>
  <c r="C10" i="3"/>
  <c r="B9" i="3"/>
  <c r="D11" i="3"/>
  <c r="D7" i="3"/>
  <c r="C13" i="3"/>
  <c r="B15" i="3"/>
  <c r="C14" i="3"/>
  <c r="C7" i="3"/>
  <c r="D13" i="3"/>
  <c r="D12" i="3"/>
  <c r="B11" i="3"/>
  <c r="C9" i="3"/>
  <c r="B13" i="3"/>
  <c r="B12" i="3"/>
  <c r="C11" i="3"/>
  <c r="D15" i="3"/>
  <c r="E15" i="3" s="1"/>
  <c r="C12" i="3"/>
  <c r="D14" i="3"/>
  <c r="E7" i="3" l="1"/>
  <c r="E10" i="3"/>
  <c r="E13" i="3"/>
  <c r="E14" i="3"/>
  <c r="E12" i="3"/>
  <c r="E11" i="3"/>
  <c r="E6" i="3"/>
  <c r="E9" i="3"/>
  <c r="C16" i="3"/>
  <c r="D16" i="3"/>
  <c r="E16" i="3" l="1"/>
</calcChain>
</file>

<file path=xl/sharedStrings.xml><?xml version="1.0" encoding="utf-8"?>
<sst xmlns="http://schemas.openxmlformats.org/spreadsheetml/2006/main" count="133" uniqueCount="86">
  <si>
    <t xml:space="preserve">   ORÇAMENTO DE CASAMENTO</t>
  </si>
  <si>
    <t>RESUMO</t>
  </si>
  <si>
    <t>ESTIPULADO</t>
  </si>
  <si>
    <t>VALOR ATUAL</t>
  </si>
  <si>
    <t>ACIMA/ABAIXO</t>
  </si>
  <si>
    <t>RESUMO DAS DESPESAS</t>
  </si>
  <si>
    <t>Rank</t>
  </si>
  <si>
    <t>Category</t>
  </si>
  <si>
    <t>Estimated</t>
  </si>
  <si>
    <t>Actual</t>
  </si>
  <si>
    <t>Ranking Value</t>
  </si>
  <si>
    <t>Ref</t>
  </si>
  <si>
    <t>Vestuário</t>
  </si>
  <si>
    <t>Decoração</t>
  </si>
  <si>
    <t xml:space="preserve">Presentes </t>
  </si>
  <si>
    <t>Flores</t>
  </si>
  <si>
    <t>Música</t>
  </si>
  <si>
    <t>Fotografia</t>
  </si>
  <si>
    <t>Recepção</t>
  </si>
  <si>
    <t>Papelaria / Impressão</t>
  </si>
  <si>
    <t>Transporte</t>
  </si>
  <si>
    <t>Outras despesas</t>
  </si>
  <si>
    <t>TOTAL</t>
  </si>
  <si>
    <t>VESTUÁRIO</t>
  </si>
  <si>
    <t>DECORAÇÕES</t>
  </si>
  <si>
    <t>Anel de noivado</t>
  </si>
  <si>
    <t>Decoração Cerimônia + Festa</t>
  </si>
  <si>
    <t xml:space="preserve">Alianças de casamento </t>
  </si>
  <si>
    <t>Enxoval</t>
  </si>
  <si>
    <t xml:space="preserve">Smoking, terno e/ou vestidos </t>
  </si>
  <si>
    <t>Guardanapos e Porta-Guardanapos</t>
  </si>
  <si>
    <t>Véu/capacete</t>
  </si>
  <si>
    <t>Iluminação</t>
  </si>
  <si>
    <t>Sapato</t>
  </si>
  <si>
    <t>Balões</t>
  </si>
  <si>
    <t>Joia</t>
  </si>
  <si>
    <t>Outros</t>
  </si>
  <si>
    <t>Acessórios</t>
  </si>
  <si>
    <t>FLORES</t>
  </si>
  <si>
    <t>Buquês</t>
  </si>
  <si>
    <t>PRESENTES</t>
  </si>
  <si>
    <t>Flor de lapela</t>
  </si>
  <si>
    <t>Atendentes</t>
  </si>
  <si>
    <t>Corsages</t>
  </si>
  <si>
    <t>Pais</t>
  </si>
  <si>
    <t>Cerimônia</t>
  </si>
  <si>
    <t xml:space="preserve">Leitores/outros </t>
  </si>
  <si>
    <t>participantes</t>
  </si>
  <si>
    <t>MÚSICA</t>
  </si>
  <si>
    <t>FOTOGRAFIA</t>
  </si>
  <si>
    <t>Músicos para cerimônia</t>
  </si>
  <si>
    <t>Foto</t>
  </si>
  <si>
    <t>Banda/DJ para recepção</t>
  </si>
  <si>
    <t>Ensaio</t>
  </si>
  <si>
    <t>Impressão de fotos</t>
  </si>
  <si>
    <t>albúns de fotografias</t>
  </si>
  <si>
    <t>Videografia</t>
  </si>
  <si>
    <t>RECEPÇÃO</t>
  </si>
  <si>
    <t>Taxas de quarto/salão</t>
  </si>
  <si>
    <t>Mesas e cadeiras</t>
  </si>
  <si>
    <t>Comida</t>
  </si>
  <si>
    <t>PAPELARIA / IMPRESSÃO</t>
  </si>
  <si>
    <t>Bebidas</t>
  </si>
  <si>
    <t>Convite</t>
  </si>
  <si>
    <t>Sagados</t>
  </si>
  <si>
    <t>Save the date</t>
  </si>
  <si>
    <t>Bolo</t>
  </si>
  <si>
    <t>Menu</t>
  </si>
  <si>
    <t>Docinhos</t>
  </si>
  <si>
    <t>Cartão agradecimento</t>
  </si>
  <si>
    <t xml:space="preserve">Staff </t>
  </si>
  <si>
    <t>Livro de visitas</t>
  </si>
  <si>
    <t>Convite padrinhos</t>
  </si>
  <si>
    <t>OUTRAS DESPESAS</t>
  </si>
  <si>
    <t>Chinelos</t>
  </si>
  <si>
    <t>Porta retratos</t>
  </si>
  <si>
    <t>Livro de recados, pratinho aliança, plaquinhas</t>
  </si>
  <si>
    <t>Recreação</t>
  </si>
  <si>
    <t>TRANSPORTE</t>
  </si>
  <si>
    <t>Kit toilette</t>
  </si>
  <si>
    <t>Limusines/carro</t>
  </si>
  <si>
    <t>Bombeiros</t>
  </si>
  <si>
    <t xml:space="preserve">Estacionamento </t>
  </si>
  <si>
    <t>Ambulância</t>
  </si>
  <si>
    <t>Taxis</t>
  </si>
  <si>
    <t>Estrutura como tenda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</si>
</sst>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Red]\(&quot;$&quot;#,##0.00\)"/>
    <numFmt numFmtId="165" formatCode="&quot;$&quot;#,##0.00"/>
    <numFmt numFmtId="166" formatCode="0.0000"/>
  </numFmts>
  <fonts count="18">
    <font>
      <sz val="10"/>
      <name val="Arial"/>
    </font>
    <font>
      <sz val="11"/>
      <color theme="1" tint="0.14999847407452621"/>
      <name val="Arial"/>
      <family val="1"/>
      <scheme val="minor"/>
    </font>
    <font>
      <sz val="11"/>
      <color theme="1" tint="0.249977111117893"/>
      <name val="Arial"/>
      <family val="1"/>
      <scheme val="minor"/>
    </font>
    <font>
      <b/>
      <sz val="11"/>
      <color theme="1" tint="0.14999847407452621"/>
      <name val="Arial"/>
      <family val="2"/>
    </font>
    <font>
      <sz val="11"/>
      <color theme="1" tint="0.14999847407452621"/>
      <name val="Arial"/>
      <family val="2"/>
    </font>
    <font>
      <sz val="11"/>
      <color theme="0"/>
      <name val="Arial"/>
      <family val="2"/>
    </font>
    <font>
      <sz val="11"/>
      <name val="Arial"/>
      <family val="2"/>
    </font>
    <font>
      <sz val="11"/>
      <color theme="3" tint="-0.499984740745262"/>
      <name val="Arial"/>
      <family val="2"/>
    </font>
    <font>
      <b/>
      <sz val="11"/>
      <color theme="3"/>
      <name val="Arial"/>
      <family val="2"/>
      <scheme val="minor"/>
    </font>
    <font>
      <sz val="11"/>
      <color theme="3"/>
      <name val="Arial"/>
      <family val="2"/>
      <scheme val="minor"/>
    </font>
    <font>
      <sz val="11"/>
      <color theme="3" tint="-0.499984740745262"/>
      <name val="Arial"/>
      <family val="2"/>
      <scheme val="minor"/>
    </font>
    <font>
      <b/>
      <sz val="11"/>
      <color theme="3" tint="-0.499984740745262"/>
      <name val="Arial"/>
      <family val="2"/>
      <scheme val="minor"/>
    </font>
    <font>
      <sz val="11"/>
      <color theme="1" tint="0.14999847407452621"/>
      <name val="Arial"/>
      <family val="2"/>
      <scheme val="minor"/>
    </font>
    <font>
      <sz val="48"/>
      <color rgb="FFE80070"/>
      <name val="Perpetua"/>
      <scheme val="major"/>
    </font>
    <font>
      <sz val="72"/>
      <color rgb="FFE80070"/>
      <name val="Perpetua"/>
      <family val="1"/>
      <scheme val="major"/>
    </font>
    <font>
      <b/>
      <sz val="10"/>
      <color rgb="FFE80070"/>
      <name val="Arial"/>
      <family val="2"/>
      <scheme val="minor"/>
    </font>
    <font>
      <sz val="10"/>
      <color rgb="FFE80070"/>
      <name val="Arial"/>
      <family val="2"/>
      <scheme val="minor"/>
    </font>
    <font>
      <sz val="10"/>
      <color theme="1" tint="0.14999847407452621"/>
      <name val="Arial"/>
      <family val="2"/>
      <scheme val="minor"/>
    </font>
  </fonts>
  <fills count="3">
    <fill>
      <patternFill patternType="none"/>
    </fill>
    <fill>
      <patternFill patternType="gray125"/>
    </fill>
    <fill>
      <patternFill patternType="solid">
        <fgColor rgb="FFFAD6E6"/>
        <bgColor indexed="64"/>
      </patternFill>
    </fill>
  </fills>
  <borders count="12">
    <border>
      <left/>
      <right/>
      <top/>
      <bottom/>
      <diagonal/>
    </border>
    <border>
      <left/>
      <right/>
      <top/>
      <bottom style="thin">
        <color theme="3"/>
      </bottom>
      <diagonal/>
    </border>
    <border>
      <left style="thin">
        <color rgb="FFE80070"/>
      </left>
      <right/>
      <top/>
      <bottom style="thin">
        <color rgb="FFE80070"/>
      </bottom>
      <diagonal/>
    </border>
    <border>
      <left/>
      <right style="thin">
        <color rgb="FFE80070"/>
      </right>
      <top/>
      <bottom style="thin">
        <color rgb="FFE80070"/>
      </bottom>
      <diagonal/>
    </border>
    <border>
      <left style="thin">
        <color rgb="FFE80070"/>
      </left>
      <right style="thin">
        <color rgb="FFE80070"/>
      </right>
      <top style="thin">
        <color rgb="FFE80070"/>
      </top>
      <bottom style="thin">
        <color rgb="FFE80070"/>
      </bottom>
      <diagonal/>
    </border>
    <border>
      <left style="thin">
        <color rgb="FFE80070"/>
      </left>
      <right style="thin">
        <color rgb="FFE80070"/>
      </right>
      <top/>
      <bottom style="thin">
        <color rgb="FFE80070"/>
      </bottom>
      <diagonal/>
    </border>
    <border>
      <left style="thin">
        <color rgb="FFE80070"/>
      </left>
      <right style="thin">
        <color rgb="FFE80070"/>
      </right>
      <top style="thin">
        <color rgb="FFE80070"/>
      </top>
      <bottom/>
      <diagonal/>
    </border>
    <border>
      <left/>
      <right style="thin">
        <color rgb="FFE80070"/>
      </right>
      <top style="thin">
        <color rgb="FFE80070"/>
      </top>
      <bottom style="thin">
        <color rgb="FFE80070"/>
      </bottom>
      <diagonal/>
    </border>
    <border>
      <left/>
      <right style="thin">
        <color rgb="FFE80070"/>
      </right>
      <top style="thin">
        <color rgb="FFE80070"/>
      </top>
      <bottom/>
      <diagonal/>
    </border>
    <border>
      <left style="thin">
        <color rgb="FFE80070"/>
      </left>
      <right/>
      <top style="thin">
        <color rgb="FFE80070"/>
      </top>
      <bottom style="thin">
        <color rgb="FFE80070"/>
      </bottom>
      <diagonal/>
    </border>
    <border>
      <left style="thin">
        <color rgb="FFE80070"/>
      </left>
      <right/>
      <top style="thin">
        <color rgb="FFE80070"/>
      </top>
      <bottom/>
      <diagonal/>
    </border>
    <border>
      <left/>
      <right/>
      <top style="thin">
        <color rgb="FFE80070"/>
      </top>
      <bottom/>
      <diagonal/>
    </border>
  </borders>
  <cellStyleXfs count="1">
    <xf numFmtId="0" fontId="0" fillId="0" borderId="0"/>
  </cellStyleXfs>
  <cellXfs count="56">
    <xf numFmtId="0" fontId="0" fillId="0" borderId="0" xfId="0"/>
    <xf numFmtId="0" fontId="1" fillId="0" borderId="0" xfId="0" applyFont="1" applyAlignment="1">
      <alignment horizontal="center" vertical="center"/>
    </xf>
    <xf numFmtId="0" fontId="1" fillId="0" borderId="0" xfId="0" applyFont="1" applyAlignment="1">
      <alignment horizontal="left" vertical="center"/>
    </xf>
    <xf numFmtId="165" fontId="1" fillId="0" borderId="0" xfId="0" applyNumberFormat="1" applyFont="1" applyAlignment="1">
      <alignment horizontal="center" vertical="center"/>
    </xf>
    <xf numFmtId="0" fontId="1" fillId="0" borderId="0" xfId="0" applyFont="1" applyAlignment="1">
      <alignment horizontal="left" vertical="center" indent="1"/>
    </xf>
    <xf numFmtId="0" fontId="2" fillId="0" borderId="0" xfId="0" applyFont="1" applyAlignment="1">
      <alignment horizontal="left" indent="1"/>
    </xf>
    <xf numFmtId="165" fontId="2" fillId="0" borderId="0" xfId="0" applyNumberFormat="1" applyFont="1" applyAlignment="1">
      <alignment horizontal="center" vertical="center"/>
    </xf>
    <xf numFmtId="0" fontId="2" fillId="0" borderId="0" xfId="0" applyFont="1" applyAlignment="1">
      <alignment horizontal="center" vertical="center"/>
    </xf>
    <xf numFmtId="0" fontId="1" fillId="0" borderId="1" xfId="0" applyFont="1" applyBorder="1" applyAlignment="1">
      <alignment horizontal="left" vertical="center"/>
    </xf>
    <xf numFmtId="0" fontId="3" fillId="0" borderId="0" xfId="0" applyFont="1" applyAlignment="1">
      <alignment horizontal="left" vertical="center" indent="1"/>
    </xf>
    <xf numFmtId="165" fontId="3"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indent="1"/>
    </xf>
    <xf numFmtId="165" fontId="4" fillId="0" borderId="0" xfId="0" applyNumberFormat="1" applyFont="1" applyAlignment="1">
      <alignment horizontal="center" vertical="center"/>
    </xf>
    <xf numFmtId="0" fontId="4" fillId="0" borderId="0" xfId="0" applyFont="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textRotation="68"/>
    </xf>
    <xf numFmtId="0" fontId="4" fillId="0" borderId="0" xfId="0" applyFont="1" applyAlignment="1">
      <alignment horizontal="left" vertical="center"/>
    </xf>
    <xf numFmtId="0" fontId="5" fillId="0" borderId="0" xfId="0" applyFont="1" applyAlignment="1">
      <alignment horizontal="center" vertical="center"/>
    </xf>
    <xf numFmtId="0" fontId="5" fillId="0" borderId="0" xfId="0" applyFont="1"/>
    <xf numFmtId="0" fontId="5" fillId="0" borderId="0" xfId="0" applyFont="1" applyAlignment="1">
      <alignment horizontal="left" vertical="center" indent="1"/>
    </xf>
    <xf numFmtId="2" fontId="5" fillId="0" borderId="0" xfId="0" applyNumberFormat="1" applyFont="1" applyAlignment="1">
      <alignment horizontal="center" vertical="center"/>
    </xf>
    <xf numFmtId="166" fontId="5" fillId="0" borderId="0" xfId="0" applyNumberFormat="1" applyFont="1" applyAlignment="1">
      <alignment horizontal="center" vertical="center"/>
    </xf>
    <xf numFmtId="0" fontId="6" fillId="0" borderId="0" xfId="0" applyFont="1"/>
    <xf numFmtId="0" fontId="7"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horizontal="center" vertical="center"/>
    </xf>
    <xf numFmtId="164" fontId="11" fillId="0" borderId="0" xfId="0" applyNumberFormat="1" applyFont="1" applyAlignment="1">
      <alignment horizontal="center" vertical="center"/>
    </xf>
    <xf numFmtId="0" fontId="10" fillId="0" borderId="0" xfId="0" applyFont="1" applyAlignment="1">
      <alignment horizontal="center" vertical="center"/>
    </xf>
    <xf numFmtId="0" fontId="12" fillId="0" borderId="0" xfId="0" applyFont="1" applyAlignment="1">
      <alignment horizontal="left" vertical="center" indent="1"/>
    </xf>
    <xf numFmtId="165" fontId="9" fillId="0" borderId="0" xfId="0" applyNumberFormat="1" applyFont="1" applyAlignment="1">
      <alignment horizontal="center" vertical="center"/>
    </xf>
    <xf numFmtId="0" fontId="9" fillId="0" borderId="0" xfId="0" applyFont="1" applyAlignment="1">
      <alignment horizontal="left" vertical="center" indent="1"/>
    </xf>
    <xf numFmtId="165" fontId="12" fillId="0" borderId="0" xfId="0" applyNumberFormat="1" applyFont="1" applyAlignment="1">
      <alignment horizontal="center" vertical="center"/>
    </xf>
    <xf numFmtId="0" fontId="12" fillId="0" borderId="0" xfId="0" applyFont="1" applyAlignment="1">
      <alignment horizontal="center" vertical="center"/>
    </xf>
    <xf numFmtId="165" fontId="15" fillId="2" borderId="5" xfId="0" applyNumberFormat="1" applyFont="1" applyFill="1" applyBorder="1" applyAlignment="1">
      <alignment horizontal="center" vertical="center"/>
    </xf>
    <xf numFmtId="0" fontId="15" fillId="2" borderId="3" xfId="0" applyFont="1" applyFill="1" applyBorder="1" applyAlignment="1">
      <alignment horizontal="left" vertical="center" indent="1"/>
    </xf>
    <xf numFmtId="165" fontId="15" fillId="2" borderId="2" xfId="0" applyNumberFormat="1" applyFont="1" applyFill="1" applyBorder="1" applyAlignment="1">
      <alignment horizontal="center" vertical="center"/>
    </xf>
    <xf numFmtId="0" fontId="3" fillId="0" borderId="11" xfId="0" applyFont="1" applyBorder="1" applyAlignment="1">
      <alignment horizontal="left" vertical="center" indent="1"/>
    </xf>
    <xf numFmtId="165" fontId="3" fillId="0" borderId="11" xfId="0" applyNumberFormat="1"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left" vertical="center" indent="1"/>
    </xf>
    <xf numFmtId="165" fontId="4" fillId="0" borderId="11" xfId="0" applyNumberFormat="1" applyFont="1" applyBorder="1" applyAlignment="1">
      <alignment horizontal="center" vertical="center"/>
    </xf>
    <xf numFmtId="0" fontId="15" fillId="2" borderId="8" xfId="0" applyFont="1" applyFill="1" applyBorder="1" applyAlignment="1">
      <alignment horizontal="left" vertical="center" indent="1"/>
    </xf>
    <xf numFmtId="165" fontId="15" fillId="2" borderId="6" xfId="0" applyNumberFormat="1" applyFont="1" applyFill="1" applyBorder="1" applyAlignment="1">
      <alignment horizontal="center" vertical="center"/>
    </xf>
    <xf numFmtId="165" fontId="16" fillId="2" borderId="10" xfId="0" applyNumberFormat="1" applyFont="1" applyFill="1" applyBorder="1" applyAlignment="1">
      <alignment horizontal="center" vertical="center"/>
    </xf>
    <xf numFmtId="0" fontId="15" fillId="0" borderId="0" xfId="0" applyFont="1" applyAlignment="1">
      <alignment vertical="center"/>
    </xf>
    <xf numFmtId="164" fontId="15" fillId="2" borderId="10" xfId="0" applyNumberFormat="1" applyFont="1" applyFill="1" applyBorder="1" applyAlignment="1">
      <alignment horizontal="center" vertical="center"/>
    </xf>
    <xf numFmtId="164" fontId="16" fillId="2" borderId="10" xfId="0" applyNumberFormat="1" applyFont="1" applyFill="1" applyBorder="1" applyAlignment="1">
      <alignment horizontal="center" vertical="center"/>
    </xf>
    <xf numFmtId="0" fontId="17" fillId="0" borderId="7" xfId="0" applyFont="1" applyBorder="1" applyAlignment="1">
      <alignment horizontal="left" vertical="center" indent="1"/>
    </xf>
    <xf numFmtId="165" fontId="17" fillId="0" borderId="4" xfId="0" applyNumberFormat="1" applyFont="1" applyBorder="1" applyAlignment="1">
      <alignment horizontal="center" vertical="center"/>
    </xf>
    <xf numFmtId="164" fontId="17" fillId="0" borderId="9" xfId="0" applyNumberFormat="1" applyFont="1" applyBorder="1" applyAlignment="1">
      <alignment horizontal="center" vertical="center"/>
    </xf>
    <xf numFmtId="0" fontId="12" fillId="0" borderId="0" xfId="0" applyFont="1" applyAlignment="1">
      <alignment horizontal="center" vertical="center" wrapText="1"/>
    </xf>
    <xf numFmtId="165" fontId="17" fillId="0" borderId="9" xfId="0" applyNumberFormat="1" applyFont="1" applyBorder="1" applyAlignment="1">
      <alignment horizontal="center" vertical="center"/>
    </xf>
    <xf numFmtId="165" fontId="13" fillId="0" borderId="0" xfId="0" applyNumberFormat="1" applyFont="1" applyAlignment="1">
      <alignment horizontal="left" vertical="center" indent="10"/>
    </xf>
    <xf numFmtId="165" fontId="14" fillId="0" borderId="0" xfId="0" applyNumberFormat="1" applyFont="1" applyAlignment="1">
      <alignment horizontal="left" vertical="center" indent="10"/>
    </xf>
  </cellXfs>
  <cellStyles count="1">
    <cellStyle name="Normal" xfId="0" builtinId="0"/>
  </cellStyles>
  <dxfs count="174">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numFmt numFmtId="165" formatCode="&quot;$&quot;#,##0.00"/>
      <alignment horizontal="center" vertical="center" textRotation="0" wrapText="0" indent="0" justifyLastLine="0" shrinkToFit="0" readingOrder="0"/>
      <border diagonalUp="0" diagonalDown="0">
        <left style="thin">
          <color rgb="FFE8007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numFmt numFmtId="165" formatCode="&quot;$&quot;#,##0.00"/>
      <alignment horizontal="center" vertical="center" textRotation="0" wrapText="0" indent="0" justifyLastLine="0" shrinkToFit="0" readingOrder="0"/>
      <border diagonalUp="0" diagonalDown="0">
        <left style="thin">
          <color rgb="FFE8007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numFmt numFmtId="165" formatCode="&quot;$&quot;#,##0.00"/>
      <alignment horizontal="center" vertical="center" textRotation="0" wrapText="0" indent="0" justifyLastLine="0" shrinkToFit="0" readingOrder="0"/>
      <border diagonalUp="0" diagonalDown="0">
        <left style="thin">
          <color rgb="FFE8007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numFmt numFmtId="165" formatCode="&quot;$&quot;#,##0.00"/>
      <alignment horizontal="center" vertical="center" textRotation="0" wrapText="0" indent="0" justifyLastLine="0" shrinkToFit="0" readingOrder="0"/>
      <border diagonalUp="0" diagonalDown="0">
        <left style="thin">
          <color rgb="FFE8007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numFmt numFmtId="165" formatCode="&quot;$&quot;#,##0.00"/>
      <alignment horizontal="center" vertical="center" textRotation="0" wrapText="0" indent="0" justifyLastLine="0" shrinkToFit="0" readingOrder="0"/>
      <border diagonalUp="0" diagonalDown="0">
        <left style="thin">
          <color rgb="FFE8007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numFmt numFmtId="165" formatCode="&quot;$&quot;#,##0.00"/>
      <alignment horizontal="center" vertical="center" textRotation="0" wrapText="0" indent="0" justifyLastLine="0" shrinkToFit="0" readingOrder="0"/>
      <border diagonalUp="0" diagonalDown="0">
        <left style="thin">
          <color rgb="FFE8007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numFmt numFmtId="165" formatCode="&quot;$&quot;#,##0.00"/>
      <alignment horizontal="center" vertical="center" textRotation="0" wrapText="0" indent="0" justifyLastLine="0" shrinkToFit="0" readingOrder="0"/>
      <border diagonalUp="0" diagonalDown="0">
        <left style="thin">
          <color rgb="FFE8007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numFmt numFmtId="165" formatCode="&quot;$&quot;#,##0.00"/>
      <alignment horizontal="center" vertical="center" textRotation="0" wrapText="0" indent="0" justifyLastLine="0" shrinkToFit="0" readingOrder="0"/>
      <border diagonalUp="0" diagonalDown="0">
        <left style="thin">
          <color rgb="FFE8007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border>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numFmt numFmtId="164" formatCode="&quot;$&quot;#,##0.00_);[Red]\(&quot;$&quot;#,##0.00\)"/>
      <border>
        <left style="thin">
          <color rgb="FFE80070"/>
        </left>
        <right/>
        <top style="thin">
          <color rgb="FFE80070"/>
        </top>
        <bottom style="thin">
          <color rgb="FFE80070"/>
        </bottom>
        <vertical style="thin">
          <color rgb="FFE80070"/>
        </vertical>
        <horizontal style="thin">
          <color rgb="FFE80070"/>
        </horizontal>
      </border>
    </dxf>
    <dxf>
      <font>
        <b val="0"/>
        <i val="0"/>
        <strike val="0"/>
        <condense val="0"/>
        <extend val="0"/>
        <outline val="0"/>
        <shadow val="0"/>
        <u val="none"/>
        <vertAlign val="baseline"/>
        <sz val="10"/>
        <color rgb="FFE80070"/>
        <name val="Arial"/>
        <family val="2"/>
        <scheme val="minor"/>
      </font>
      <numFmt numFmtId="164" formatCode="&quot;$&quot;#,##0.00_);[Red]\(&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strike val="0"/>
        <outline val="0"/>
        <shadow val="0"/>
        <u val="none"/>
        <vertAlign val="baseline"/>
        <sz val="10"/>
        <color rgb="FFE80070"/>
        <name val="Arial"/>
        <family val="2"/>
        <scheme val="minor"/>
      </font>
      <fill>
        <patternFill patternType="solid">
          <fgColor indexed="64"/>
          <bgColor rgb="FFFAD6E6"/>
        </patternFill>
      </fill>
      <border diagonalUp="0" diagonalDown="0">
        <left style="thin">
          <color rgb="FFE80070"/>
        </left>
        <right style="thin">
          <color rgb="FFE80070"/>
        </right>
        <top/>
        <bottom/>
        <vertical style="thin">
          <color rgb="FFE80070"/>
        </vertical>
        <horizontal style="thin">
          <color rgb="FFE80070"/>
        </horizontal>
      </border>
    </dxf>
    <dxf>
      <font>
        <strike val="0"/>
        <outline val="0"/>
        <shadow val="0"/>
        <u val="none"/>
        <vertAlign val="baseline"/>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diagonalUp="0" diagonalDown="0">
        <left style="thin">
          <color rgb="FFE80070"/>
        </left>
        <right style="thin">
          <color rgb="FFE80070"/>
        </right>
        <top/>
        <bottom/>
        <vertical style="thin">
          <color rgb="FFE80070"/>
        </vertical>
        <horizontal style="thin">
          <color rgb="FFE80070"/>
        </horizontal>
      </border>
    </dxf>
    <dxf>
      <font>
        <strike val="0"/>
        <outline val="0"/>
        <shadow val="0"/>
        <u val="none"/>
        <vertAlign val="baseline"/>
        <sz val="10"/>
        <color theme="1" tint="0.14999847407452621"/>
        <name val="Arial"/>
        <family val="2"/>
        <scheme val="minor"/>
      </font>
      <numFmt numFmtId="165" formatCode="&quot;$&quot;#,##0.00"/>
      <fill>
        <patternFill patternType="none">
          <fgColor indexed="64"/>
          <bgColor indexed="65"/>
        </patternFill>
      </fill>
      <alignment horizontal="center" vertical="center" textRotation="0" wrapText="0" indent="0" justifyLastLine="0" shrinkToFit="0" readingOrder="0"/>
      <border>
        <left style="thin">
          <color rgb="FFE80070"/>
        </left>
        <right/>
        <top style="thin">
          <color rgb="FFE80070"/>
        </top>
        <bottom style="thin">
          <color rgb="FFE80070"/>
        </bottom>
        <vertical style="thin">
          <color rgb="FFE80070"/>
        </vertical>
        <horizontal style="thin">
          <color rgb="FFE80070"/>
        </horizontal>
      </border>
      <protection locked="1" hidden="0"/>
    </dxf>
    <dxf>
      <font>
        <b val="0"/>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border>
        <left style="thin">
          <color rgb="FFE80070"/>
        </left>
        <right style="thin">
          <color rgb="FFE80070"/>
        </right>
        <top style="thin">
          <color rgb="FFE80070"/>
        </top>
        <bottom style="thin">
          <color rgb="FFE80070"/>
        </bottom>
        <vertical style="thin">
          <color rgb="FFE80070"/>
        </vertical>
        <horizontal style="thin">
          <color rgb="FFE80070"/>
        </horizontal>
      </border>
    </dxf>
    <dxf>
      <font>
        <b/>
        <i val="0"/>
        <strike val="0"/>
        <condense val="0"/>
        <extend val="0"/>
        <outline val="0"/>
        <shadow val="0"/>
        <u val="none"/>
        <vertAlign val="baseline"/>
        <sz val="10"/>
        <color rgb="FFE80070"/>
        <name val="Arial"/>
        <family val="2"/>
        <scheme val="minor"/>
      </font>
      <numFmt numFmtId="165" formatCode="&quot;$&quot;#,##0.00"/>
      <fill>
        <patternFill patternType="solid">
          <fgColor indexed="64"/>
          <bgColor rgb="FFFAD6E6"/>
        </patternFill>
      </fill>
      <alignment horizontal="center" vertical="center" textRotation="0" wrapText="0" indent="0" justifyLastLine="0" shrinkToFit="0" readingOrder="0"/>
      <border diagonalUp="0" diagonalDown="0" outline="0">
        <left style="thin">
          <color rgb="FFE80070"/>
        </left>
        <right style="thin">
          <color rgb="FFE80070"/>
        </right>
        <top style="thin">
          <color rgb="FFE80070"/>
        </top>
        <bottom/>
      </border>
    </dxf>
    <dxf>
      <font>
        <strike val="0"/>
        <outline val="0"/>
        <shadow val="0"/>
        <u val="none"/>
        <vertAlign val="baseline"/>
        <sz val="10"/>
        <color theme="1" tint="0.14999847407452621"/>
        <name val="Arial"/>
        <family val="2"/>
        <scheme val="minor"/>
      </font>
      <alignment horizontal="left" vertical="center" textRotation="0" wrapText="0" indent="1" justifyLastLine="0" shrinkToFit="0" readingOrder="0"/>
      <border diagonalUp="0" diagonalDown="0">
        <left/>
        <right style="thin">
          <color rgb="FFE80070"/>
        </right>
        <top style="thin">
          <color rgb="FFE80070"/>
        </top>
        <bottom style="thin">
          <color rgb="FFE80070"/>
        </bottom>
        <vertical/>
        <horizontal/>
      </border>
    </dxf>
    <dxf>
      <font>
        <b/>
        <i val="0"/>
        <strike val="0"/>
        <condense val="0"/>
        <extend val="0"/>
        <outline val="0"/>
        <shadow val="0"/>
        <u val="none"/>
        <vertAlign val="baseline"/>
        <sz val="10"/>
        <color rgb="FFE80070"/>
        <name val="Arial"/>
        <family val="2"/>
        <scheme val="minor"/>
      </font>
      <fill>
        <patternFill patternType="solid">
          <fgColor indexed="64"/>
          <bgColor rgb="FFFAD6E6"/>
        </patternFill>
      </fill>
      <alignment horizontal="left" vertical="center" textRotation="0" wrapText="0" indent="1" justifyLastLine="0" shrinkToFit="0" readingOrder="0"/>
      <border diagonalUp="0" diagonalDown="0" outline="0">
        <left/>
        <right style="thin">
          <color rgb="FFE80070"/>
        </right>
        <top style="thin">
          <color rgb="FFE80070"/>
        </top>
        <bottom/>
      </border>
    </dxf>
    <dxf>
      <border>
        <top style="thin">
          <color rgb="FFE80070"/>
        </top>
      </border>
    </dxf>
    <dxf>
      <border>
        <bottom style="thin">
          <color rgb="FFE80070"/>
        </bottom>
      </border>
    </dxf>
    <dxf>
      <border>
        <left style="thin">
          <color rgb="FFE80070"/>
        </left>
        <right style="thin">
          <color rgb="FFE80070"/>
        </right>
        <top style="thin">
          <color rgb="FFE80070"/>
        </top>
        <bottom style="thin">
          <color rgb="FFE80070"/>
        </bottom>
      </border>
    </dxf>
    <dxf>
      <font>
        <strike val="0"/>
        <outline val="0"/>
        <shadow val="0"/>
        <u val="none"/>
        <vertAlign val="baseline"/>
        <sz val="10"/>
        <color rgb="FFE80070"/>
        <name val="Arial"/>
        <family val="2"/>
        <scheme val="minor"/>
      </font>
      <fill>
        <patternFill patternType="solid">
          <fgColor indexed="64"/>
          <bgColor rgb="FFFAD6E6"/>
        </patternFill>
      </fill>
      <border diagonalUp="0" diagonalDown="0">
        <left style="thin">
          <color rgb="FFE80070"/>
        </left>
        <right style="thin">
          <color rgb="FFE80070"/>
        </right>
        <top/>
        <bottom/>
        <vertical style="thin">
          <color rgb="FFE80070"/>
        </vertical>
        <horizontal style="thin">
          <color rgb="FFE80070"/>
        </horizontal>
      </border>
    </dxf>
    <dxf>
      <font>
        <strike val="0"/>
        <outline val="0"/>
        <shadow val="0"/>
        <u val="none"/>
        <vertAlign val="baseline"/>
        <sz val="10"/>
        <color theme="1" tint="0.14999847407452621"/>
        <name val="Arial"/>
        <family val="2"/>
        <scheme val="minor"/>
      </font>
    </dxf>
    <dxf>
      <font>
        <b/>
        <strike val="0"/>
        <outline val="0"/>
        <shadow val="0"/>
        <u val="none"/>
        <vertAlign val="baseline"/>
        <sz val="10"/>
        <color rgb="FFE80070"/>
        <name val="Arial"/>
        <family val="2"/>
        <scheme val="minor"/>
      </font>
      <fill>
        <patternFill patternType="solid">
          <fgColor indexed="64"/>
          <bgColor rgb="FFFAD6E6"/>
        </patternFill>
      </fill>
      <border diagonalUp="0" diagonalDown="0">
        <left style="thin">
          <color rgb="FFE80070"/>
        </left>
        <right style="thin">
          <color rgb="FFE80070"/>
        </right>
        <top/>
        <bottom/>
        <vertical style="thin">
          <color rgb="FFE80070"/>
        </vertical>
        <horizontal style="thin">
          <color rgb="FFE80070"/>
        </horizontal>
      </border>
    </dxf>
    <dxf>
      <fill>
        <patternFill patternType="solid">
          <fgColor theme="6" tint="0.79998168889431442"/>
          <bgColor theme="6" tint="0.79998168889431442"/>
        </patternFill>
      </fill>
    </dxf>
    <dxf>
      <fill>
        <patternFill patternType="solid">
          <fgColor theme="6" tint="0.79995117038483843"/>
          <bgColor theme="8"/>
        </patternFill>
      </fill>
    </dxf>
    <dxf>
      <font>
        <b/>
        <color theme="6" tint="-0.249977111117893"/>
      </font>
    </dxf>
    <dxf>
      <font>
        <b/>
        <color theme="6" tint="-0.249977111117893"/>
      </font>
    </dxf>
    <dxf>
      <font>
        <b val="0"/>
        <i val="0"/>
        <color theme="6" tint="-0.249977111117893"/>
      </font>
      <fill>
        <patternFill patternType="none">
          <bgColor auto="1"/>
        </patternFill>
      </fill>
      <border>
        <top style="thin">
          <color theme="8" tint="-9.9948118533890809E-2"/>
        </top>
        <bottom/>
      </border>
    </dxf>
    <dxf>
      <font>
        <b val="0"/>
        <i val="0"/>
        <color theme="6" tint="-0.249977111117893"/>
      </font>
      <fill>
        <patternFill>
          <bgColor theme="4"/>
        </patternFill>
      </fill>
      <border>
        <top style="thick">
          <color theme="4"/>
        </top>
        <bottom style="thin">
          <color theme="4"/>
        </bottom>
      </border>
    </dxf>
    <dxf>
      <font>
        <color theme="6" tint="-0.249977111117893"/>
      </font>
      <border diagonalUp="0" diagonalDown="0">
        <left/>
        <right/>
        <top/>
        <bottom/>
        <vertical/>
        <horizontal/>
      </border>
    </dxf>
    <dxf>
      <fill>
        <patternFill patternType="none">
          <bgColor auto="1"/>
        </patternFill>
      </fill>
    </dxf>
    <dxf>
      <fill>
        <patternFill>
          <bgColor theme="3" tint="0.39994506668294322"/>
        </patternFill>
      </fill>
    </dxf>
    <dxf>
      <fill>
        <patternFill>
          <bgColor theme="3" tint="0.39994506668294322"/>
        </patternFill>
      </fill>
    </dxf>
    <dxf>
      <border>
        <left style="thin">
          <color theme="3"/>
        </left>
        <right style="thin">
          <color theme="3"/>
        </right>
        <top style="thin">
          <color theme="3"/>
        </top>
        <bottom style="thin">
          <color theme="3"/>
        </bottom>
        <vertical style="thin">
          <color theme="3"/>
        </vertical>
        <horizontal style="thin">
          <color theme="3"/>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
      <fill>
        <patternFill>
          <bgColor theme="3" tint="0.59996337778862885"/>
        </patternFill>
      </fill>
    </dxf>
    <dxf>
      <fill>
        <patternFill>
          <bgColor theme="3" tint="0.79998168889431442"/>
        </patternFill>
      </fill>
    </dxf>
    <dxf>
      <fill>
        <patternFill>
          <bgColor theme="3"/>
        </patternFill>
      </fill>
    </dxf>
    <dxf>
      <fill>
        <patternFill>
          <bgColor theme="5"/>
        </patternFill>
      </fill>
    </dxf>
    <dxf>
      <border>
        <left style="thin">
          <color theme="3"/>
        </left>
        <right style="thin">
          <color theme="3"/>
        </right>
        <top style="thin">
          <color theme="3"/>
        </top>
        <bottom style="thin">
          <color theme="3"/>
        </bottom>
        <vertical style="thin">
          <color theme="3"/>
        </vertical>
        <horizontal style="thin">
          <color theme="3"/>
        </horizontal>
      </border>
    </dxf>
    <dxf>
      <fill>
        <patternFill>
          <bgColor theme="3"/>
        </patternFill>
      </fill>
      <border>
        <left style="thin">
          <color theme="3"/>
        </left>
        <right style="thin">
          <color theme="3"/>
        </right>
        <top style="thin">
          <color theme="3"/>
        </top>
        <bottom style="thin">
          <color theme="3"/>
        </bottom>
        <vertical style="thin">
          <color theme="3"/>
        </vertical>
        <horizontal style="thin">
          <color theme="3"/>
        </horizontal>
      </border>
    </dxf>
    <dxf>
      <fill>
        <patternFill>
          <bgColor theme="5"/>
        </patternFill>
      </fill>
    </dxf>
  </dxfs>
  <tableStyles count="5" defaultTableStyle="TableStyleMedium2" defaultPivotStyle="PivotStyleLight16">
    <tableStyle name="Table Style 1" pivot="0" count="2" xr9:uid="{3E68996B-CBA3-9440-8B40-380F6AE6A524}">
      <tableStyleElement type="headerRow" dxfId="173"/>
      <tableStyleElement type="totalRow" dxfId="172"/>
    </tableStyle>
    <tableStyle name="Table Style 2" pivot="0" count="3" xr9:uid="{97B1F207-7AF4-7F43-B9AA-798E5EB9514A}">
      <tableStyleElement type="wholeTable" dxfId="171"/>
      <tableStyleElement type="headerRow" dxfId="170"/>
      <tableStyleElement type="totalRow" dxfId="169"/>
    </tableStyle>
    <tableStyle name="Table Style 3" pivot="0" count="4" xr9:uid="{7C3D2DDB-5BDD-F547-B2B3-61722682222E}">
      <tableStyleElement type="headerRow" dxfId="168"/>
      <tableStyleElement type="totalRow" dxfId="167"/>
      <tableStyleElement type="firstRowStripe" dxfId="166"/>
      <tableStyleElement type="secondRowStripe" dxfId="165"/>
    </tableStyle>
    <tableStyle name="Table Style 4" pivot="0" count="4" xr9:uid="{E7043985-2C79-8647-95C9-253177091258}">
      <tableStyleElement type="wholeTable" dxfId="164"/>
      <tableStyleElement type="headerRow" dxfId="163"/>
      <tableStyleElement type="totalRow" dxfId="162"/>
      <tableStyleElement type="firstColumn" dxfId="161"/>
    </tableStyle>
    <tableStyle name="TableStyleLight4 2" pivot="0" count="7" xr9:uid="{00000000-0011-0000-FFFF-FFFF00000000}">
      <tableStyleElement type="wholeTable" dxfId="160"/>
      <tableStyleElement type="headerRow" dxfId="159"/>
      <tableStyleElement type="totalRow" dxfId="158"/>
      <tableStyleElement type="firstColumn" dxfId="157"/>
      <tableStyleElement type="lastColumn" dxfId="156"/>
      <tableStyleElement type="firstRowStripe" dxfId="155"/>
      <tableStyleElement type="firstColumnStripe" dxfId="154"/>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EAEA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37D8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0070"/>
      <color rgb="FFFAD6E6"/>
      <color rgb="FFFFF4D1"/>
      <color rgb="FFFFF9E7"/>
      <color rgb="FF75BDA7"/>
      <color rgb="FFC5AC84"/>
      <color rgb="FF3034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985639588173211"/>
          <c:y val="3.2751669624672269E-2"/>
          <c:w val="0.76203249177744936"/>
          <c:h val="0.95593221755690083"/>
        </c:manualLayout>
      </c:layout>
      <c:barChart>
        <c:barDir val="bar"/>
        <c:grouping val="clustered"/>
        <c:varyColors val="0"/>
        <c:ser>
          <c:idx val="0"/>
          <c:order val="0"/>
          <c:tx>
            <c:strRef>
              <c:f>'Wedding budget'!$D$5</c:f>
              <c:strCache>
                <c:ptCount val="1"/>
                <c:pt idx="0">
                  <c:v>VALOR ATUAL</c:v>
                </c:pt>
              </c:strCache>
            </c:strRef>
          </c:tx>
          <c:spPr>
            <a:solidFill>
              <a:schemeClr val="accent1"/>
            </a:solidFill>
            <a:ln>
              <a:noFill/>
            </a:ln>
            <a:effectLst/>
          </c:spPr>
          <c:invertIfNegative val="0"/>
          <c:dPt>
            <c:idx val="0"/>
            <c:invertIfNegative val="0"/>
            <c:bubble3D val="0"/>
            <c:spPr>
              <a:solidFill>
                <a:schemeClr val="accent2">
                  <a:lumMod val="75000"/>
                </a:schemeClr>
              </a:solidFill>
              <a:ln>
                <a:noFill/>
              </a:ln>
              <a:effectLst/>
            </c:spPr>
            <c:extLst>
              <c:ext xmlns:c16="http://schemas.microsoft.com/office/drawing/2014/chart" uri="{C3380CC4-5D6E-409C-BE32-E72D297353CC}">
                <c16:uniqueId val="{00000000-FA1B-414C-A648-94B3133E8533}"/>
              </c:ext>
            </c:extLst>
          </c:dPt>
          <c:dPt>
            <c:idx val="1"/>
            <c:invertIfNegative val="0"/>
            <c:bubble3D val="0"/>
            <c:spPr>
              <a:solidFill>
                <a:schemeClr val="accent3">
                  <a:lumMod val="75000"/>
                </a:schemeClr>
              </a:solidFill>
              <a:ln>
                <a:noFill/>
              </a:ln>
              <a:effectLst/>
            </c:spPr>
            <c:extLst>
              <c:ext xmlns:c16="http://schemas.microsoft.com/office/drawing/2014/chart" uri="{C3380CC4-5D6E-409C-BE32-E72D297353CC}">
                <c16:uniqueId val="{00000001-FA1B-414C-A648-94B3133E8533}"/>
              </c:ext>
            </c:extLst>
          </c:dPt>
          <c:dPt>
            <c:idx val="2"/>
            <c:invertIfNegative val="0"/>
            <c:bubble3D val="0"/>
            <c:spPr>
              <a:solidFill>
                <a:schemeClr val="accent4">
                  <a:lumMod val="75000"/>
                </a:schemeClr>
              </a:solidFill>
              <a:ln>
                <a:noFill/>
              </a:ln>
              <a:effectLst/>
            </c:spPr>
            <c:extLst>
              <c:ext xmlns:c16="http://schemas.microsoft.com/office/drawing/2014/chart" uri="{C3380CC4-5D6E-409C-BE32-E72D297353CC}">
                <c16:uniqueId val="{00000002-FA1B-414C-A648-94B3133E8533}"/>
              </c:ext>
            </c:extLst>
          </c:dPt>
          <c:dPt>
            <c:idx val="3"/>
            <c:invertIfNegative val="0"/>
            <c:bubble3D val="0"/>
            <c:spPr>
              <a:solidFill>
                <a:schemeClr val="accent5">
                  <a:lumMod val="75000"/>
                </a:schemeClr>
              </a:solidFill>
              <a:ln>
                <a:noFill/>
              </a:ln>
              <a:effectLst/>
            </c:spPr>
            <c:extLst>
              <c:ext xmlns:c16="http://schemas.microsoft.com/office/drawing/2014/chart" uri="{C3380CC4-5D6E-409C-BE32-E72D297353CC}">
                <c16:uniqueId val="{00000003-FA1B-414C-A648-94B3133E8533}"/>
              </c:ext>
            </c:extLst>
          </c:dPt>
          <c:dPt>
            <c:idx val="4"/>
            <c:invertIfNegative val="0"/>
            <c:bubble3D val="0"/>
            <c:spPr>
              <a:solidFill>
                <a:schemeClr val="accent6">
                  <a:lumMod val="75000"/>
                </a:schemeClr>
              </a:solidFill>
              <a:ln>
                <a:noFill/>
              </a:ln>
              <a:effectLst/>
            </c:spPr>
            <c:extLst>
              <c:ext xmlns:c16="http://schemas.microsoft.com/office/drawing/2014/chart" uri="{C3380CC4-5D6E-409C-BE32-E72D297353CC}">
                <c16:uniqueId val="{00000004-FA1B-414C-A648-94B3133E8533}"/>
              </c:ext>
            </c:extLst>
          </c:dPt>
          <c:dPt>
            <c:idx val="5"/>
            <c:invertIfNegative val="0"/>
            <c:bubble3D val="0"/>
            <c:spPr>
              <a:solidFill>
                <a:schemeClr val="accent2">
                  <a:lumMod val="75000"/>
                </a:schemeClr>
              </a:solidFill>
              <a:ln>
                <a:noFill/>
              </a:ln>
              <a:effectLst/>
            </c:spPr>
            <c:extLst>
              <c:ext xmlns:c16="http://schemas.microsoft.com/office/drawing/2014/chart" uri="{C3380CC4-5D6E-409C-BE32-E72D297353CC}">
                <c16:uniqueId val="{00000005-FA1B-414C-A648-94B3133E8533}"/>
              </c:ext>
            </c:extLst>
          </c:dPt>
          <c:dPt>
            <c:idx val="6"/>
            <c:invertIfNegative val="0"/>
            <c:bubble3D val="0"/>
            <c:spPr>
              <a:solidFill>
                <a:schemeClr val="accent3">
                  <a:lumMod val="75000"/>
                </a:schemeClr>
              </a:solidFill>
              <a:ln>
                <a:noFill/>
              </a:ln>
              <a:effectLst/>
            </c:spPr>
            <c:extLst>
              <c:ext xmlns:c16="http://schemas.microsoft.com/office/drawing/2014/chart" uri="{C3380CC4-5D6E-409C-BE32-E72D297353CC}">
                <c16:uniqueId val="{00000006-FA1B-414C-A648-94B3133E8533}"/>
              </c:ext>
            </c:extLst>
          </c:dPt>
          <c:dPt>
            <c:idx val="7"/>
            <c:invertIfNegative val="0"/>
            <c:bubble3D val="0"/>
            <c:spPr>
              <a:solidFill>
                <a:schemeClr val="accent4">
                  <a:lumMod val="75000"/>
                </a:schemeClr>
              </a:solidFill>
              <a:ln>
                <a:noFill/>
              </a:ln>
              <a:effectLst/>
            </c:spPr>
            <c:extLst>
              <c:ext xmlns:c16="http://schemas.microsoft.com/office/drawing/2014/chart" uri="{C3380CC4-5D6E-409C-BE32-E72D297353CC}">
                <c16:uniqueId val="{00000007-FA1B-414C-A648-94B3133E8533}"/>
              </c:ext>
            </c:extLst>
          </c:dPt>
          <c:dPt>
            <c:idx val="8"/>
            <c:invertIfNegative val="0"/>
            <c:bubble3D val="0"/>
            <c:spPr>
              <a:solidFill>
                <a:schemeClr val="accent5">
                  <a:lumMod val="75000"/>
                </a:schemeClr>
              </a:solidFill>
              <a:ln>
                <a:noFill/>
              </a:ln>
              <a:effectLst/>
            </c:spPr>
            <c:extLst>
              <c:ext xmlns:c16="http://schemas.microsoft.com/office/drawing/2014/chart" uri="{C3380CC4-5D6E-409C-BE32-E72D297353CC}">
                <c16:uniqueId val="{00000008-FA1B-414C-A648-94B3133E8533}"/>
              </c:ext>
            </c:extLst>
          </c:dPt>
          <c:dPt>
            <c:idx val="9"/>
            <c:invertIfNegative val="0"/>
            <c:bubble3D val="0"/>
            <c:spPr>
              <a:solidFill>
                <a:schemeClr val="accent6">
                  <a:lumMod val="75000"/>
                </a:schemeClr>
              </a:solidFill>
              <a:ln>
                <a:noFill/>
              </a:ln>
              <a:effectLst/>
            </c:spPr>
            <c:extLst>
              <c:ext xmlns:c16="http://schemas.microsoft.com/office/drawing/2014/chart" uri="{C3380CC4-5D6E-409C-BE32-E72D297353CC}">
                <c16:uniqueId val="{00000009-FA1B-414C-A648-94B3133E8533}"/>
              </c:ext>
            </c:extLst>
          </c:dPt>
          <c:cat>
            <c:strRef>
              <c:f>'Wedding budget'!$B$6:$B$15</c:f>
              <c:strCache>
                <c:ptCount val="10"/>
                <c:pt idx="0">
                  <c:v>Outras despesas</c:v>
                </c:pt>
                <c:pt idx="1">
                  <c:v>Transporte</c:v>
                </c:pt>
                <c:pt idx="2">
                  <c:v>Papelaria / Impressão</c:v>
                </c:pt>
                <c:pt idx="3">
                  <c:v>Recepção</c:v>
                </c:pt>
                <c:pt idx="4">
                  <c:v>Fotografia</c:v>
                </c:pt>
                <c:pt idx="5">
                  <c:v>Música</c:v>
                </c:pt>
                <c:pt idx="6">
                  <c:v>Flores</c:v>
                </c:pt>
                <c:pt idx="7">
                  <c:v>Presentes </c:v>
                </c:pt>
                <c:pt idx="8">
                  <c:v>Decoração</c:v>
                </c:pt>
                <c:pt idx="9">
                  <c:v>Vestuário</c:v>
                </c:pt>
              </c:strCache>
            </c:strRef>
          </c:cat>
          <c:val>
            <c:numRef>
              <c:f>'Wedding budget'!$D$6:$D$15</c:f>
              <c:numCache>
                <c:formatCode>"$"#,##0.00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ABF9-4AD2-931B-79DD782E1D0E}"/>
            </c:ext>
          </c:extLst>
        </c:ser>
        <c:dLbls>
          <c:showLegendKey val="0"/>
          <c:showVal val="0"/>
          <c:showCatName val="0"/>
          <c:showSerName val="0"/>
          <c:showPercent val="0"/>
          <c:showBubbleSize val="0"/>
        </c:dLbls>
        <c:gapWidth val="100"/>
        <c:axId val="462963168"/>
        <c:axId val="462958904"/>
      </c:barChart>
      <c:catAx>
        <c:axId val="4629631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958904"/>
        <c:crosses val="autoZero"/>
        <c:auto val="1"/>
        <c:lblAlgn val="ctr"/>
        <c:lblOffset val="100"/>
        <c:noMultiLvlLbl val="0"/>
      </c:catAx>
      <c:valAx>
        <c:axId val="462958904"/>
        <c:scaling>
          <c:orientation val="minMax"/>
        </c:scaling>
        <c:delete val="1"/>
        <c:axPos val="t"/>
        <c:numFmt formatCode="&quot;$&quot;#,##0.00" sourceLinked="1"/>
        <c:majorTickMark val="none"/>
        <c:minorTickMark val="none"/>
        <c:tickLblPos val="nextTo"/>
        <c:crossAx val="4629631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n-lt"/>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314738</xdr:colOff>
      <xdr:row>5</xdr:row>
      <xdr:rowOff>33131</xdr:rowOff>
    </xdr:from>
    <xdr:to>
      <xdr:col>9</xdr:col>
      <xdr:colOff>1018760</xdr:colOff>
      <xdr:row>16</xdr:row>
      <xdr:rowOff>0</xdr:rowOff>
    </xdr:to>
    <xdr:graphicFrame macro="">
      <xdr:nvGraphicFramePr>
        <xdr:cNvPr id="3" name="Chart 2" descr="Chart summarizing Actual Expenses sorted in descending order">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95250</xdr:colOff>
      <xdr:row>0</xdr:row>
      <xdr:rowOff>152400</xdr:rowOff>
    </xdr:from>
    <xdr:to>
      <xdr:col>1</xdr:col>
      <xdr:colOff>1333500</xdr:colOff>
      <xdr:row>2</xdr:row>
      <xdr:rowOff>114300</xdr:rowOff>
    </xdr:to>
    <xdr:pic>
      <xdr:nvPicPr>
        <xdr:cNvPr id="2" name="Picture 1">
          <a:extLst>
            <a:ext uri="{FF2B5EF4-FFF2-40B4-BE49-F238E27FC236}">
              <a16:creationId xmlns:a16="http://schemas.microsoft.com/office/drawing/2014/main" id="{A8B973F4-1398-842C-2990-6BE3DCFCEDFE}"/>
            </a:ext>
            <a:ext uri="{147F2762-F138-4A5C-976F-8EAC2B608ADB}">
              <a16:predDERef xmlns:a16="http://schemas.microsoft.com/office/drawing/2014/main" pred="{00000000-0008-0000-0000-000003000000}"/>
            </a:ext>
          </a:extLst>
        </xdr:cNvPr>
        <xdr:cNvPicPr>
          <a:picLocks noChangeAspect="1"/>
        </xdr:cNvPicPr>
      </xdr:nvPicPr>
      <xdr:blipFill>
        <a:blip xmlns:r="http://schemas.openxmlformats.org/officeDocument/2006/relationships" r:embed="rId2"/>
        <a:stretch>
          <a:fillRect/>
        </a:stretch>
      </xdr:blipFill>
      <xdr:spPr>
        <a:xfrm>
          <a:off x="209550" y="152400"/>
          <a:ext cx="1238250" cy="12382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_Summary" displayName="TBL_Summary" ref="B5:E16" totalsRowCount="1" headerRowDxfId="153" dataDxfId="152" totalsRowDxfId="151" headerRowBorderDxfId="149" tableBorderDxfId="150" totalsRowBorderDxfId="148">
  <tableColumns count="4">
    <tableColumn id="1" xr3:uid="{00000000-0010-0000-0000-000001000000}" name="RESUMO" totalsRowLabel="TOTAL" dataDxfId="146" totalsRowDxfId="147"/>
    <tableColumn id="2" xr3:uid="{00000000-0010-0000-0000-000002000000}" name="ESTIPULADO" totalsRowFunction="sum" dataDxfId="144" totalsRowDxfId="145"/>
    <tableColumn id="3" xr3:uid="{00000000-0010-0000-0000-000003000000}" name="VALOR ATUAL" totalsRowFunction="sum" dataDxfId="142" totalsRowDxfId="143"/>
    <tableColumn id="4" xr3:uid="{00000000-0010-0000-0000-000004000000}" name="ACIMA/ABAIXO" totalsRowFunction="count" dataDxfId="140" totalsRowDxfId="141">
      <calculatedColumnFormula>TBL_Summary[[#This Row],[ESTIPULADO]]-TBL_Summary[[#This Row],[VALOR ATUAL]]</calculatedColumnFormula>
    </tableColumn>
  </tableColumns>
  <tableStyleInfo name="Table Style 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BL_Stationery" displayName="TBL_Stationery" ref="G50:J61" totalsRowCount="1" headerRowDxfId="27" dataDxfId="26" totalsRowDxfId="25" headerRowBorderDxfId="23" tableBorderDxfId="24" totalsRowBorderDxfId="22">
  <tableColumns count="4">
    <tableColumn id="1" xr3:uid="{00000000-0010-0000-0900-000001000000}" name="PAPELARIA / IMPRESSÃO" totalsRowLabel="TOTAL" dataDxfId="20" totalsRowDxfId="21"/>
    <tableColumn id="2" xr3:uid="{00000000-0010-0000-0900-000002000000}" name="ESTIPULADO" totalsRowFunction="sum" dataDxfId="18" totalsRowDxfId="19"/>
    <tableColumn id="3" xr3:uid="{00000000-0010-0000-0900-000003000000}" name="VALOR ATUAL" totalsRowFunction="sum" dataDxfId="16" totalsRowDxfId="17"/>
    <tableColumn id="4" xr3:uid="{00000000-0010-0000-0900-000004000000}" name="ACIMA/ABAIXO" totalsRowFunction="sum" dataDxfId="14" totalsRowDxfId="15">
      <calculatedColumnFormula>TBL_Stationery[[#This Row],[ESTIPULADO]]-TBL_Stationery[[#This Row],[VALOR ATUAL]]</calculatedColumnFormula>
    </tableColumn>
  </tableColumns>
  <tableStyleInfo name="Table Style 4"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BL_Transportation" displayName="TBL_Transportation" ref="G64:J69" totalsRowCount="1" headerRowDxfId="13" dataDxfId="12" totalsRowDxfId="11" headerRowBorderDxfId="9" tableBorderDxfId="10" totalsRowBorderDxfId="8">
  <tableColumns count="4">
    <tableColumn id="1" xr3:uid="{00000000-0010-0000-0A00-000001000000}" name="TRANSPORTE" totalsRowLabel="TOTAL" dataDxfId="6" totalsRowDxfId="7"/>
    <tableColumn id="2" xr3:uid="{00000000-0010-0000-0A00-000002000000}" name="ESTIPULADO" totalsRowFunction="sum" dataDxfId="4" totalsRowDxfId="5"/>
    <tableColumn id="3" xr3:uid="{00000000-0010-0000-0A00-000003000000}" name="VALOR ATUAL" totalsRowFunction="sum" dataDxfId="2" totalsRowDxfId="3"/>
    <tableColumn id="4" xr3:uid="{00000000-0010-0000-0A00-000004000000}" name="ACIMA/ABAIXO" totalsRowFunction="sum" dataDxfId="0" totalsRowDxfId="1">
      <calculatedColumnFormula>TBL_Transportation[[#This Row],[ESTIPULADO]]-TBL_Transportation[[#This Row],[VALOR ATUAL]]</calculatedColumnFormula>
    </tableColumn>
  </tableColumns>
  <tableStyleInfo name="Table Style 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BL_Apparel" displayName="TBL_Apparel" ref="B20:E29" totalsRowCount="1" headerRowDxfId="139" dataDxfId="138" totalsRowDxfId="137" headerRowBorderDxfId="135" tableBorderDxfId="136" totalsRowBorderDxfId="134">
  <tableColumns count="4">
    <tableColumn id="1" xr3:uid="{00000000-0010-0000-0100-000001000000}" name="VESTUÁRIO" totalsRowLabel="TOTAL" dataDxfId="132" totalsRowDxfId="133"/>
    <tableColumn id="2" xr3:uid="{00000000-0010-0000-0100-000002000000}" name="ESTIPULADO" totalsRowFunction="sum" dataDxfId="130" totalsRowDxfId="131"/>
    <tableColumn id="3" xr3:uid="{00000000-0010-0000-0100-000003000000}" name="VALOR ATUAL" totalsRowFunction="sum" dataDxfId="128" totalsRowDxfId="129"/>
    <tableColumn id="4" xr3:uid="{00000000-0010-0000-0100-000004000000}" name="ACIMA/ABAIXO" totalsRowFunction="sum" dataDxfId="126" totalsRowDxfId="127">
      <calculatedColumnFormula>TBL_Apparel[[#This Row],[ESTIPULADO]]-TBL_Apparel[[#This Row],[VALOR ATUAL]]</calculatedColumnFormula>
    </tableColumn>
  </tableColumns>
  <tableStyleInfo name="Table Style 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BL_Gifts" displayName="TBL_Gifts" ref="B32:E37" totalsRowCount="1" headerRowDxfId="125" dataDxfId="124" totalsRowDxfId="123" headerRowBorderDxfId="121" tableBorderDxfId="122" totalsRowBorderDxfId="120">
  <tableColumns count="4">
    <tableColumn id="1" xr3:uid="{00000000-0010-0000-0200-000001000000}" name="PRESENTES" totalsRowLabel="TOTAL" dataDxfId="118" totalsRowDxfId="119"/>
    <tableColumn id="2" xr3:uid="{00000000-0010-0000-0200-000002000000}" name="ESTIPULADO" totalsRowFunction="sum" dataDxfId="116" totalsRowDxfId="117"/>
    <tableColumn id="3" xr3:uid="{00000000-0010-0000-0200-000003000000}" name="VALOR ATUAL" totalsRowFunction="sum" dataDxfId="114" totalsRowDxfId="115"/>
    <tableColumn id="4" xr3:uid="{00000000-0010-0000-0200-000004000000}" name="ACIMA/ABAIXO" totalsRowFunction="min" dataDxfId="112" totalsRowDxfId="113">
      <calculatedColumnFormula>TBL_Gifts[[#This Row],[ESTIPULADO]]-TBL_Gifts[[#This Row],[VALOR ATUAL]]</calculatedColumnFormula>
    </tableColumn>
  </tableColumns>
  <tableStyleInfo name="Table Style 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BL_Music" displayName="TBL_Music" ref="B40:E44" totalsRowCount="1" headerRowDxfId="111" dataDxfId="110" totalsRowDxfId="109" headerRowBorderDxfId="107" tableBorderDxfId="108" totalsRowBorderDxfId="106">
  <tableColumns count="4">
    <tableColumn id="1" xr3:uid="{00000000-0010-0000-0300-000001000000}" name="MÚSICA" totalsRowLabel="TOTAL" dataDxfId="104" totalsRowDxfId="105"/>
    <tableColumn id="2" xr3:uid="{00000000-0010-0000-0300-000002000000}" name="ESTIPULADO" totalsRowFunction="sum" dataDxfId="102" totalsRowDxfId="103"/>
    <tableColumn id="3" xr3:uid="{00000000-0010-0000-0300-000003000000}" name="VALOR ATUAL" totalsRowFunction="sum" dataDxfId="100" totalsRowDxfId="101"/>
    <tableColumn id="4" xr3:uid="{00000000-0010-0000-0300-000004000000}" name="ACIMA/ABAIXO" totalsRowFunction="sum" dataDxfId="98" totalsRowDxfId="99">
      <calculatedColumnFormula>TBL_Music[[#This Row],[ESTIPULADO]]-TBL_Music[[#This Row],[VALOR ATUAL]]</calculatedColumnFormula>
    </tableColumn>
  </tableColumns>
  <tableStyleInfo name="Table Style 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BL_Reception" displayName="TBL_Reception" ref="B47:E57" totalsRowCount="1" headerRowDxfId="97" dataDxfId="96" totalsRowDxfId="95" headerRowBorderDxfId="93" tableBorderDxfId="94" totalsRowBorderDxfId="92">
  <tableColumns count="4">
    <tableColumn id="1" xr3:uid="{00000000-0010-0000-0400-000001000000}" name="RECEPÇÃO" totalsRowLabel="TOTAL" dataDxfId="90" totalsRowDxfId="91"/>
    <tableColumn id="2" xr3:uid="{00000000-0010-0000-0400-000002000000}" name="ESTIPULADO" totalsRowFunction="sum" dataDxfId="88" totalsRowDxfId="89"/>
    <tableColumn id="3" xr3:uid="{00000000-0010-0000-0400-000003000000}" name="VALOR ATUAL" totalsRowFunction="sum" dataDxfId="86" totalsRowDxfId="87"/>
    <tableColumn id="4" xr3:uid="{00000000-0010-0000-0400-000004000000}" name="ACIMA/ABAIXO" totalsRowFunction="sum" dataDxfId="84" totalsRowDxfId="85">
      <calculatedColumnFormula>TBL_Reception[[#This Row],[ESTIPULADO]]-TBL_Reception[[#This Row],[VALOR ATUAL]]</calculatedColumnFormula>
    </tableColumn>
  </tableColumns>
  <tableStyleInfo name="Table Style 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BL_OtherExpenses" displayName="TBL_OtherExpenses" ref="B60:E69" totalsRowCount="1" headerRowDxfId="83" dataDxfId="82" totalsRowDxfId="81" headerRowBorderDxfId="79" tableBorderDxfId="80" totalsRowBorderDxfId="78">
  <tableColumns count="4">
    <tableColumn id="1" xr3:uid="{00000000-0010-0000-0500-000001000000}" name="OUTRAS DESPESAS" totalsRowLabel="TOTAL" dataDxfId="76" totalsRowDxfId="77"/>
    <tableColumn id="2" xr3:uid="{00000000-0010-0000-0500-000002000000}" name="ESTIPULADO" totalsRowFunction="sum" dataDxfId="74" totalsRowDxfId="75"/>
    <tableColumn id="3" xr3:uid="{00000000-0010-0000-0500-000003000000}" name="VALOR ATUAL" totalsRowFunction="sum" dataDxfId="72" totalsRowDxfId="73"/>
    <tableColumn id="4" xr3:uid="{00000000-0010-0000-0500-000004000000}" name="ACIMA/ABAIXO" totalsRowFunction="sum" dataDxfId="70" totalsRowDxfId="71">
      <calculatedColumnFormula>TBL_OtherExpenses[[#This Row],[ESTIPULADO]]-TBL_OtherExpenses[[#This Row],[VALOR ATUAL]]</calculatedColumnFormula>
    </tableColumn>
  </tableColumns>
  <tableStyleInfo name="Table Style 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BL_Decorations" displayName="TBL_Decorations" ref="G20:J27" totalsRowCount="1" headerRowDxfId="69" dataDxfId="68" totalsRowDxfId="67" headerRowBorderDxfId="65" tableBorderDxfId="66" totalsRowBorderDxfId="64">
  <tableColumns count="4">
    <tableColumn id="1" xr3:uid="{00000000-0010-0000-0600-000001000000}" name="DECORAÇÕES" totalsRowLabel="TOTAL" dataDxfId="62" totalsRowDxfId="63"/>
    <tableColumn id="2" xr3:uid="{00000000-0010-0000-0600-000002000000}" name="ESTIPULADO" totalsRowFunction="sum" dataDxfId="60" totalsRowDxfId="61"/>
    <tableColumn id="3" xr3:uid="{00000000-0010-0000-0600-000003000000}" name="VALOR ATUAL" totalsRowFunction="sum" dataDxfId="58" totalsRowDxfId="59"/>
    <tableColumn id="4" xr3:uid="{00000000-0010-0000-0600-000004000000}" name="ACIMA/ABAIXO" totalsRowFunction="sum" dataDxfId="56" totalsRowDxfId="57">
      <calculatedColumnFormula>TBL_Decorations[[#This Row],[ESTIPULADO]]-TBL_Decorations[[#This Row],[VALOR ATUAL]]</calculatedColumnFormula>
    </tableColumn>
  </tableColumns>
  <tableStyleInfo name="Table Style 4"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BL_Flowers" displayName="TBL_Flowers" ref="G30:J37" totalsRowCount="1" headerRowDxfId="55" dataDxfId="54" totalsRowDxfId="53" headerRowBorderDxfId="51" tableBorderDxfId="52" totalsRowBorderDxfId="50">
  <tableColumns count="4">
    <tableColumn id="1" xr3:uid="{00000000-0010-0000-0700-000001000000}" name="FLORES" totalsRowLabel="TOTAL" dataDxfId="48" totalsRowDxfId="49"/>
    <tableColumn id="2" xr3:uid="{00000000-0010-0000-0700-000002000000}" name="ESTIPULADO" totalsRowFunction="sum" dataDxfId="46" totalsRowDxfId="47"/>
    <tableColumn id="3" xr3:uid="{00000000-0010-0000-0700-000003000000}" name="VALOR ATUAL" totalsRowFunction="sum" dataDxfId="44" totalsRowDxfId="45"/>
    <tableColumn id="4" xr3:uid="{00000000-0010-0000-0700-000004000000}" name="ACIMA/ABAIXO" totalsRowFunction="sum" dataDxfId="42" totalsRowDxfId="43">
      <calculatedColumnFormula>TBL_Flowers[[#This Row],[ESTIPULADO]]-TBL_Flowers[[#This Row],[VALOR ATUAL]]</calculatedColumnFormula>
    </tableColumn>
  </tableColumns>
  <tableStyleInfo name="Table Style 4"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BL_Photography" displayName="TBL_Photography" ref="G40:J47" totalsRowCount="1" headerRowDxfId="41" dataDxfId="40" totalsRowDxfId="39" headerRowBorderDxfId="37" tableBorderDxfId="38" totalsRowBorderDxfId="36">
  <tableColumns count="4">
    <tableColumn id="1" xr3:uid="{00000000-0010-0000-0800-000001000000}" name="FOTOGRAFIA" totalsRowLabel="TOTAL" dataDxfId="34" totalsRowDxfId="35"/>
    <tableColumn id="2" xr3:uid="{00000000-0010-0000-0800-000002000000}" name="ESTIPULADO" totalsRowFunction="sum" dataDxfId="32" totalsRowDxfId="33"/>
    <tableColumn id="3" xr3:uid="{00000000-0010-0000-0800-000003000000}" name="VALOR ATUAL" totalsRowFunction="sum" dataDxfId="30" totalsRowDxfId="31"/>
    <tableColumn id="4" xr3:uid="{00000000-0010-0000-0800-000004000000}" name="ACIMA/ABAIXO" totalsRowFunction="sum" dataDxfId="28" totalsRowDxfId="29">
      <calculatedColumnFormula>TBL_Photography[[#This Row],[ESTIPULADO]]-TBL_Photography[[#This Row],[VALOR ATUAL]]</calculatedColumnFormula>
    </tableColumn>
  </tableColumns>
  <tableStyleInfo name="Table Style 4" showFirstColumn="0" showLastColumn="0" showRowStripes="1" showColumnStripes="0"/>
</table>
</file>

<file path=xl/theme/theme1.xml><?xml version="1.0" encoding="utf-8"?>
<a:theme xmlns:a="http://schemas.openxmlformats.org/drawingml/2006/main" name="Office Theme">
  <a:themeElements>
    <a:clrScheme name="Wedding Budget 1">
      <a:dk1>
        <a:srgbClr val="000000"/>
      </a:dk1>
      <a:lt1>
        <a:srgbClr val="FFFFFF"/>
      </a:lt1>
      <a:dk2>
        <a:srgbClr val="CBA236"/>
      </a:dk2>
      <a:lt2>
        <a:srgbClr val="E7E6E6"/>
      </a:lt2>
      <a:accent1>
        <a:srgbClr val="9CA9BC"/>
      </a:accent1>
      <a:accent2>
        <a:srgbClr val="E7ECF4"/>
      </a:accent2>
      <a:accent3>
        <a:srgbClr val="CCE7D6"/>
      </a:accent3>
      <a:accent4>
        <a:srgbClr val="F1BBB9"/>
      </a:accent4>
      <a:accent5>
        <a:srgbClr val="DFDBEB"/>
      </a:accent5>
      <a:accent6>
        <a:srgbClr val="E1C7B3"/>
      </a:accent6>
      <a:hlink>
        <a:srgbClr val="0563C1"/>
      </a:hlink>
      <a:folHlink>
        <a:srgbClr val="954F72"/>
      </a:folHlink>
    </a:clrScheme>
    <a:fontScheme name="Custom 59">
      <a:majorFont>
        <a:latin typeface="Perpetua"/>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table" Target="../tables/table10.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3"/>
  <sheetViews>
    <sheetView showGridLines="0" tabSelected="1" zoomScaleNormal="100" workbookViewId="0">
      <selection activeCell="B2" sqref="B2:J2"/>
    </sheetView>
  </sheetViews>
  <sheetFormatPr defaultColWidth="9.140625" defaultRowHeight="16.149999999999999" customHeight="1"/>
  <cols>
    <col min="1" max="1" width="1.7109375" style="1" customWidth="1"/>
    <col min="2" max="2" width="28.7109375" style="4" customWidth="1"/>
    <col min="3" max="4" width="15.28515625" style="3" customWidth="1"/>
    <col min="5" max="5" width="15.28515625" style="1" customWidth="1"/>
    <col min="6" max="6" width="4.7109375" style="1" customWidth="1"/>
    <col min="7" max="7" width="32.5703125" style="4" customWidth="1"/>
    <col min="8" max="9" width="15.28515625" style="3" customWidth="1"/>
    <col min="10" max="10" width="15.28515625" style="1" customWidth="1"/>
    <col min="11" max="11" width="1.7109375" style="1" customWidth="1"/>
    <col min="12" max="13" width="9.140625" style="1"/>
    <col min="14" max="14" width="17.7109375" style="1" bestFit="1" customWidth="1"/>
    <col min="15" max="15" width="10.140625" style="1" customWidth="1"/>
    <col min="16" max="16" width="9.140625" style="1"/>
    <col min="17" max="17" width="9.42578125" style="1" bestFit="1" customWidth="1"/>
    <col min="18" max="16384" width="9.140625" style="1"/>
  </cols>
  <sheetData>
    <row r="1" spans="1:26" ht="18.75" customHeight="1">
      <c r="B1" s="5"/>
      <c r="C1" s="6"/>
      <c r="D1" s="6"/>
      <c r="E1" s="7"/>
      <c r="F1" s="7"/>
      <c r="G1" s="7"/>
      <c r="H1" s="7"/>
      <c r="I1" s="7"/>
      <c r="J1" s="7"/>
      <c r="K1" s="11"/>
      <c r="L1" s="11"/>
      <c r="M1" s="11"/>
      <c r="N1" s="11"/>
      <c r="O1" s="11"/>
      <c r="P1" s="11"/>
      <c r="Q1" s="11"/>
      <c r="R1" s="11"/>
      <c r="S1" s="11"/>
      <c r="T1" s="11"/>
      <c r="U1" s="11"/>
      <c r="V1" s="11"/>
      <c r="W1" s="11"/>
      <c r="X1" s="11"/>
      <c r="Y1" s="11"/>
      <c r="Z1" s="11"/>
    </row>
    <row r="2" spans="1:26" s="2" customFormat="1" ht="81.75" customHeight="1">
      <c r="A2" s="8"/>
      <c r="B2" s="54" t="s">
        <v>0</v>
      </c>
      <c r="C2" s="55"/>
      <c r="D2" s="55"/>
      <c r="E2" s="55"/>
      <c r="F2" s="55"/>
      <c r="G2" s="55"/>
      <c r="H2" s="55"/>
      <c r="I2" s="55"/>
      <c r="J2" s="55"/>
      <c r="K2" s="14"/>
      <c r="L2" s="17"/>
      <c r="M2" s="17"/>
      <c r="N2" s="17"/>
      <c r="O2" s="17"/>
      <c r="P2" s="17"/>
      <c r="Q2" s="17"/>
      <c r="R2" s="17"/>
      <c r="S2" s="17"/>
      <c r="T2" s="17"/>
      <c r="U2" s="17"/>
      <c r="V2" s="17"/>
      <c r="W2" s="17"/>
      <c r="X2" s="17"/>
      <c r="Y2" s="17"/>
      <c r="Z2" s="17"/>
    </row>
    <row r="3" spans="1:26" ht="25.9" customHeight="1">
      <c r="B3" s="38"/>
      <c r="C3" s="39"/>
      <c r="D3" s="39"/>
      <c r="E3" s="40"/>
      <c r="F3" s="40"/>
      <c r="G3" s="41"/>
      <c r="H3" s="42"/>
      <c r="I3" s="42"/>
      <c r="J3" s="40"/>
      <c r="K3" s="11"/>
      <c r="L3" s="11"/>
      <c r="M3" s="11"/>
      <c r="N3" s="11"/>
      <c r="O3" s="11"/>
      <c r="P3" s="11"/>
      <c r="Q3" s="11"/>
      <c r="R3" s="11"/>
      <c r="S3" s="11"/>
      <c r="T3" s="11"/>
      <c r="U3" s="11"/>
      <c r="V3" s="11"/>
      <c r="W3" s="11"/>
      <c r="X3" s="11"/>
      <c r="Y3" s="11"/>
      <c r="Z3" s="11"/>
    </row>
    <row r="4" spans="1:26" ht="25.9" customHeight="1">
      <c r="B4" s="9"/>
      <c r="C4" s="10"/>
      <c r="D4" s="10"/>
      <c r="E4" s="11"/>
      <c r="F4" s="11"/>
      <c r="G4" s="12"/>
      <c r="H4" s="13"/>
      <c r="I4" s="13"/>
      <c r="J4" s="11"/>
      <c r="K4" s="11"/>
      <c r="L4" s="11"/>
      <c r="M4" s="11"/>
      <c r="N4" s="11"/>
      <c r="O4" s="11"/>
      <c r="P4" s="11"/>
      <c r="Q4" s="11"/>
      <c r="R4" s="11"/>
      <c r="S4" s="11"/>
      <c r="T4" s="11"/>
      <c r="U4" s="11"/>
      <c r="V4" s="11"/>
      <c r="W4" s="11"/>
      <c r="X4" s="11"/>
      <c r="Y4" s="11"/>
      <c r="Z4" s="11"/>
    </row>
    <row r="5" spans="1:26" ht="25.9" customHeight="1">
      <c r="B5" s="36" t="s">
        <v>1</v>
      </c>
      <c r="C5" s="35" t="s">
        <v>2</v>
      </c>
      <c r="D5" s="35" t="s">
        <v>3</v>
      </c>
      <c r="E5" s="37" t="s">
        <v>4</v>
      </c>
      <c r="F5" s="11"/>
      <c r="G5" s="46" t="s">
        <v>5</v>
      </c>
      <c r="H5" s="14"/>
      <c r="I5" s="14"/>
      <c r="J5" s="14"/>
      <c r="K5" s="11"/>
      <c r="L5" s="11"/>
      <c r="M5" s="18" t="s">
        <v>6</v>
      </c>
      <c r="N5" s="18" t="s">
        <v>7</v>
      </c>
      <c r="O5" s="18" t="s">
        <v>8</v>
      </c>
      <c r="P5" s="19" t="s">
        <v>9</v>
      </c>
      <c r="Q5" s="18" t="s">
        <v>10</v>
      </c>
      <c r="R5" s="18" t="s">
        <v>11</v>
      </c>
      <c r="S5" s="11"/>
      <c r="T5" s="11"/>
      <c r="U5" s="11"/>
      <c r="V5" s="11"/>
      <c r="W5" s="11"/>
      <c r="X5" s="11"/>
      <c r="Y5" s="11"/>
      <c r="Z5" s="11"/>
    </row>
    <row r="6" spans="1:26" ht="25.9" customHeight="1">
      <c r="B6" s="49" t="str">
        <f>VLOOKUP($R6,$M$6:$P$15,2,FALSE)</f>
        <v>Outras despesas</v>
      </c>
      <c r="C6" s="50">
        <f t="shared" ref="C6:C15" si="0">VLOOKUP($R6,$M$6:$P$15,3,FALSE)</f>
        <v>0</v>
      </c>
      <c r="D6" s="50">
        <f t="shared" ref="D6:D15" si="1">VLOOKUP($R6,$M$6:$P$15,4,FALSE)</f>
        <v>0</v>
      </c>
      <c r="E6" s="53">
        <f>TBL_Summary[[#This Row],[VALOR ATUAL]]-TBL_Summary[[#This Row],[ESTIPULADO]]</f>
        <v>0</v>
      </c>
      <c r="F6" s="15"/>
      <c r="G6" s="14"/>
      <c r="H6" s="14"/>
      <c r="I6" s="14"/>
      <c r="J6" s="14"/>
      <c r="K6" s="11"/>
      <c r="L6" s="11"/>
      <c r="M6" s="18">
        <f t="shared" ref="M6:M15" si="2">_xlfn.RANK.EQ(Q6,$Q$6:$Q$15)</f>
        <v>10</v>
      </c>
      <c r="N6" s="20" t="s">
        <v>12</v>
      </c>
      <c r="O6" s="21">
        <f>TBL_Apparel[[#Totals],[ESTIPULADO]]</f>
        <v>0</v>
      </c>
      <c r="P6" s="21">
        <f>TBL_Apparel[[#Totals],[VALOR ATUAL]]</f>
        <v>0</v>
      </c>
      <c r="Q6" s="22">
        <f>P6+ROW(P6)/10000</f>
        <v>5.9999999999999995E-4</v>
      </c>
      <c r="R6" s="18">
        <v>1</v>
      </c>
      <c r="S6" s="11"/>
      <c r="T6" s="11"/>
      <c r="U6" s="11"/>
      <c r="V6" s="11"/>
      <c r="W6" s="11"/>
      <c r="X6" s="11"/>
      <c r="Y6" s="11"/>
      <c r="Z6" s="11"/>
    </row>
    <row r="7" spans="1:26" ht="25.9" customHeight="1">
      <c r="B7" s="49" t="str">
        <f>VLOOKUP($R7,$M$6:$P$15,2,FALSE)</f>
        <v>Transporte</v>
      </c>
      <c r="C7" s="50">
        <f t="shared" si="0"/>
        <v>0</v>
      </c>
      <c r="D7" s="50">
        <f t="shared" si="1"/>
        <v>0</v>
      </c>
      <c r="E7" s="53">
        <f>TBL_Summary[[#This Row],[VALOR ATUAL]]-TBL_Summary[[#This Row],[ESTIPULADO]]</f>
        <v>0</v>
      </c>
      <c r="F7" s="15"/>
      <c r="G7" s="15"/>
      <c r="H7" s="14"/>
      <c r="I7" s="14"/>
      <c r="J7" s="14"/>
      <c r="K7" s="11"/>
      <c r="L7" s="11"/>
      <c r="M7" s="18">
        <f t="shared" si="2"/>
        <v>9</v>
      </c>
      <c r="N7" s="20" t="s">
        <v>13</v>
      </c>
      <c r="O7" s="21">
        <f>TBL_Decorations[[#Totals],[ESTIPULADO]]</f>
        <v>0</v>
      </c>
      <c r="P7" s="21">
        <f>TBL_Decorations[[#Totals],[VALOR ATUAL]]</f>
        <v>0</v>
      </c>
      <c r="Q7" s="22">
        <f t="shared" ref="Q7:Q15" si="3">P7+ROW(P7)/10000</f>
        <v>6.9999999999999999E-4</v>
      </c>
      <c r="R7" s="18">
        <v>2</v>
      </c>
      <c r="S7" s="11"/>
      <c r="T7" s="11"/>
      <c r="U7" s="11"/>
      <c r="V7" s="11"/>
      <c r="W7" s="11"/>
      <c r="X7" s="11"/>
      <c r="Y7" s="11"/>
      <c r="Z7" s="11"/>
    </row>
    <row r="8" spans="1:26" ht="25.9" customHeight="1">
      <c r="B8" s="49" t="str">
        <f>VLOOKUP($R8,$M$6:$P$15,2,FALSE)</f>
        <v>Papelaria / Impressão</v>
      </c>
      <c r="C8" s="50">
        <f t="shared" si="0"/>
        <v>0</v>
      </c>
      <c r="D8" s="50">
        <f t="shared" si="1"/>
        <v>0</v>
      </c>
      <c r="E8" s="53">
        <f>TBL_Summary[[#This Row],[VALOR ATUAL]]-TBL_Summary[[#This Row],[ESTIPULADO]]</f>
        <v>0</v>
      </c>
      <c r="F8" s="15"/>
      <c r="G8" s="15"/>
      <c r="H8" s="14"/>
      <c r="I8" s="14"/>
      <c r="J8" s="14"/>
      <c r="K8" s="11"/>
      <c r="L8" s="11"/>
      <c r="M8" s="18">
        <f t="shared" si="2"/>
        <v>8</v>
      </c>
      <c r="N8" s="20" t="s">
        <v>14</v>
      </c>
      <c r="O8" s="21">
        <f>TBL_Gifts[[#Totals],[ESTIPULADO]]</f>
        <v>0</v>
      </c>
      <c r="P8" s="21">
        <f>TBL_Gifts[[#Totals],[VALOR ATUAL]]</f>
        <v>0</v>
      </c>
      <c r="Q8" s="22">
        <f t="shared" si="3"/>
        <v>8.0000000000000004E-4</v>
      </c>
      <c r="R8" s="18">
        <v>3</v>
      </c>
      <c r="S8" s="11"/>
      <c r="T8" s="11"/>
      <c r="U8" s="11"/>
      <c r="V8" s="11"/>
      <c r="W8" s="11"/>
      <c r="X8" s="11"/>
      <c r="Y8" s="11"/>
      <c r="Z8" s="11"/>
    </row>
    <row r="9" spans="1:26" ht="25.9" customHeight="1">
      <c r="B9" s="49" t="str">
        <f t="shared" ref="B6:B15" si="4">VLOOKUP($R9,$M$6:$P$15,2,FALSE)</f>
        <v>Recepção</v>
      </c>
      <c r="C9" s="50">
        <f t="shared" si="0"/>
        <v>0</v>
      </c>
      <c r="D9" s="50">
        <f t="shared" si="1"/>
        <v>0</v>
      </c>
      <c r="E9" s="53">
        <f>TBL_Summary[[#This Row],[VALOR ATUAL]]-TBL_Summary[[#This Row],[ESTIPULADO]]</f>
        <v>0</v>
      </c>
      <c r="F9" s="15"/>
      <c r="G9" s="15"/>
      <c r="H9" s="14"/>
      <c r="I9" s="14"/>
      <c r="J9" s="14"/>
      <c r="K9" s="11"/>
      <c r="L9" s="11"/>
      <c r="M9" s="18">
        <f t="shared" si="2"/>
        <v>7</v>
      </c>
      <c r="N9" s="20" t="s">
        <v>15</v>
      </c>
      <c r="O9" s="21">
        <f>TBL_Flowers[[#Totals],[ESTIPULADO]]</f>
        <v>0</v>
      </c>
      <c r="P9" s="21">
        <f>TBL_Flowers[[#Totals],[VALOR ATUAL]]</f>
        <v>0</v>
      </c>
      <c r="Q9" s="22">
        <f t="shared" si="3"/>
        <v>8.9999999999999998E-4</v>
      </c>
      <c r="R9" s="18">
        <v>4</v>
      </c>
      <c r="S9" s="11"/>
      <c r="T9" s="11"/>
      <c r="U9" s="11"/>
      <c r="V9" s="11"/>
      <c r="W9" s="11"/>
      <c r="X9" s="11"/>
      <c r="Y9" s="11"/>
      <c r="Z9" s="11"/>
    </row>
    <row r="10" spans="1:26" ht="25.9" customHeight="1">
      <c r="B10" s="49" t="str">
        <f>VLOOKUP($R10,$M$6:$P$15,2,FALSE)</f>
        <v>Fotografia</v>
      </c>
      <c r="C10" s="50">
        <f t="shared" si="0"/>
        <v>0</v>
      </c>
      <c r="D10" s="50">
        <f t="shared" si="1"/>
        <v>0</v>
      </c>
      <c r="E10" s="53">
        <f>TBL_Summary[[#This Row],[VALOR ATUAL]]-TBL_Summary[[#This Row],[ESTIPULADO]]</f>
        <v>0</v>
      </c>
      <c r="F10" s="15"/>
      <c r="G10" s="15"/>
      <c r="H10" s="14"/>
      <c r="I10" s="14"/>
      <c r="J10" s="14"/>
      <c r="K10" s="11"/>
      <c r="L10" s="11"/>
      <c r="M10" s="18">
        <f t="shared" si="2"/>
        <v>6</v>
      </c>
      <c r="N10" s="20" t="s">
        <v>16</v>
      </c>
      <c r="O10" s="21">
        <f>TBL_Music[[#Totals],[ESTIPULADO]]</f>
        <v>0</v>
      </c>
      <c r="P10" s="21">
        <f>TBL_Music[[#Totals],[VALOR ATUAL]]</f>
        <v>0</v>
      </c>
      <c r="Q10" s="22">
        <f t="shared" si="3"/>
        <v>1E-3</v>
      </c>
      <c r="R10" s="18">
        <v>5</v>
      </c>
      <c r="S10" s="11"/>
      <c r="T10" s="11"/>
      <c r="U10" s="11"/>
      <c r="V10" s="11"/>
      <c r="W10" s="11"/>
      <c r="X10" s="11"/>
      <c r="Y10" s="11"/>
      <c r="Z10" s="11"/>
    </row>
    <row r="11" spans="1:26" ht="25.9" customHeight="1">
      <c r="B11" s="49" t="str">
        <f t="shared" si="4"/>
        <v>Música</v>
      </c>
      <c r="C11" s="50">
        <f t="shared" si="0"/>
        <v>0</v>
      </c>
      <c r="D11" s="50">
        <f t="shared" si="1"/>
        <v>0</v>
      </c>
      <c r="E11" s="53">
        <f>TBL_Summary[[#This Row],[VALOR ATUAL]]-TBL_Summary[[#This Row],[ESTIPULADO]]</f>
        <v>0</v>
      </c>
      <c r="F11" s="15"/>
      <c r="G11" s="15"/>
      <c r="H11" s="14"/>
      <c r="I11" s="14"/>
      <c r="J11" s="14"/>
      <c r="K11" s="11"/>
      <c r="L11" s="11"/>
      <c r="M11" s="18">
        <f t="shared" si="2"/>
        <v>5</v>
      </c>
      <c r="N11" s="20" t="s">
        <v>17</v>
      </c>
      <c r="O11" s="21">
        <f>TBL_Photography[[#Totals],[ESTIPULADO]]</f>
        <v>0</v>
      </c>
      <c r="P11" s="21">
        <f>TBL_Photography[[#Totals],[VALOR ATUAL]]</f>
        <v>0</v>
      </c>
      <c r="Q11" s="22">
        <f t="shared" si="3"/>
        <v>1.1000000000000001E-3</v>
      </c>
      <c r="R11" s="18">
        <v>6</v>
      </c>
      <c r="S11" s="11"/>
      <c r="T11" s="11"/>
      <c r="U11" s="11"/>
      <c r="V11" s="11"/>
      <c r="W11" s="11"/>
      <c r="X11" s="11"/>
      <c r="Y11" s="11"/>
      <c r="Z11" s="11"/>
    </row>
    <row r="12" spans="1:26" ht="25.9" customHeight="1">
      <c r="B12" s="49" t="str">
        <f t="shared" si="4"/>
        <v>Flores</v>
      </c>
      <c r="C12" s="50">
        <f t="shared" si="0"/>
        <v>0</v>
      </c>
      <c r="D12" s="50">
        <f t="shared" si="1"/>
        <v>0</v>
      </c>
      <c r="E12" s="53">
        <f>TBL_Summary[[#This Row],[VALOR ATUAL]]-TBL_Summary[[#This Row],[ESTIPULADO]]</f>
        <v>0</v>
      </c>
      <c r="F12" s="15"/>
      <c r="G12" s="15"/>
      <c r="H12" s="14"/>
      <c r="I12" s="14"/>
      <c r="J12" s="14"/>
      <c r="K12" s="11"/>
      <c r="L12" s="11"/>
      <c r="M12" s="18">
        <f t="shared" si="2"/>
        <v>4</v>
      </c>
      <c r="N12" s="20" t="s">
        <v>18</v>
      </c>
      <c r="O12" s="21">
        <f>TBL_Reception[[#Totals],[ESTIPULADO]]</f>
        <v>0</v>
      </c>
      <c r="P12" s="21">
        <f>TBL_Reception[[#Totals],[VALOR ATUAL]]</f>
        <v>0</v>
      </c>
      <c r="Q12" s="22">
        <f t="shared" si="3"/>
        <v>1.1999999999999999E-3</v>
      </c>
      <c r="R12" s="18">
        <v>7</v>
      </c>
      <c r="S12" s="11"/>
      <c r="T12" s="11"/>
      <c r="U12" s="11"/>
      <c r="V12" s="11"/>
      <c r="W12" s="11"/>
      <c r="X12" s="11"/>
      <c r="Y12" s="11"/>
      <c r="Z12" s="11"/>
    </row>
    <row r="13" spans="1:26" ht="25.9" customHeight="1">
      <c r="B13" s="49" t="str">
        <f t="shared" si="4"/>
        <v xml:space="preserve">Presentes </v>
      </c>
      <c r="C13" s="50">
        <f t="shared" si="0"/>
        <v>0</v>
      </c>
      <c r="D13" s="50">
        <f t="shared" si="1"/>
        <v>0</v>
      </c>
      <c r="E13" s="53">
        <f>TBL_Summary[[#This Row],[VALOR ATUAL]]-TBL_Summary[[#This Row],[ESTIPULADO]]</f>
        <v>0</v>
      </c>
      <c r="F13" s="15"/>
      <c r="G13" s="15"/>
      <c r="H13" s="14"/>
      <c r="I13" s="14"/>
      <c r="J13" s="14"/>
      <c r="K13" s="11"/>
      <c r="L13" s="11"/>
      <c r="M13" s="18">
        <f t="shared" si="2"/>
        <v>3</v>
      </c>
      <c r="N13" s="20" t="s">
        <v>19</v>
      </c>
      <c r="O13" s="21">
        <f>TBL_Stationery[[#Totals],[ESTIPULADO]]</f>
        <v>0</v>
      </c>
      <c r="P13" s="21">
        <f>TBL_Stationery[[#Totals],[VALOR ATUAL]]</f>
        <v>0</v>
      </c>
      <c r="Q13" s="22">
        <f t="shared" si="3"/>
        <v>1.2999999999999999E-3</v>
      </c>
      <c r="R13" s="18">
        <v>8</v>
      </c>
      <c r="S13" s="11"/>
      <c r="T13" s="11"/>
      <c r="U13" s="11"/>
      <c r="V13" s="11"/>
      <c r="W13" s="11"/>
      <c r="X13" s="11"/>
      <c r="Y13" s="11"/>
      <c r="Z13" s="11"/>
    </row>
    <row r="14" spans="1:26" ht="25.9" customHeight="1">
      <c r="B14" s="49" t="str">
        <f t="shared" si="4"/>
        <v>Decoração</v>
      </c>
      <c r="C14" s="50">
        <f t="shared" si="0"/>
        <v>0</v>
      </c>
      <c r="D14" s="50">
        <f t="shared" si="1"/>
        <v>0</v>
      </c>
      <c r="E14" s="53">
        <f>TBL_Summary[[#This Row],[VALOR ATUAL]]-TBL_Summary[[#This Row],[ESTIPULADO]]</f>
        <v>0</v>
      </c>
      <c r="F14" s="15"/>
      <c r="G14" s="15"/>
      <c r="H14" s="14"/>
      <c r="I14" s="14"/>
      <c r="J14" s="14"/>
      <c r="K14" s="11"/>
      <c r="L14" s="11"/>
      <c r="M14" s="18">
        <f t="shared" si="2"/>
        <v>2</v>
      </c>
      <c r="N14" s="20" t="s">
        <v>20</v>
      </c>
      <c r="O14" s="21">
        <f>TBL_Transportation[[#Totals],[ESTIPULADO]]</f>
        <v>0</v>
      </c>
      <c r="P14" s="21">
        <f>TBL_Transportation[[#Totals],[VALOR ATUAL]]</f>
        <v>0</v>
      </c>
      <c r="Q14" s="22">
        <f t="shared" si="3"/>
        <v>1.4E-3</v>
      </c>
      <c r="R14" s="18">
        <v>9</v>
      </c>
      <c r="S14" s="11"/>
      <c r="T14" s="11"/>
      <c r="U14" s="11"/>
      <c r="V14" s="11"/>
      <c r="W14" s="11"/>
      <c r="X14" s="11"/>
      <c r="Y14" s="11"/>
      <c r="Z14" s="11"/>
    </row>
    <row r="15" spans="1:26" ht="25.9" customHeight="1">
      <c r="B15" s="49" t="str">
        <f t="shared" si="4"/>
        <v>Vestuário</v>
      </c>
      <c r="C15" s="50">
        <f t="shared" si="0"/>
        <v>0</v>
      </c>
      <c r="D15" s="50">
        <f t="shared" si="1"/>
        <v>0</v>
      </c>
      <c r="E15" s="53">
        <f>TBL_Summary[[#This Row],[VALOR ATUAL]]-TBL_Summary[[#This Row],[ESTIPULADO]]</f>
        <v>0</v>
      </c>
      <c r="F15" s="15"/>
      <c r="G15" s="15"/>
      <c r="H15" s="14"/>
      <c r="I15" s="14"/>
      <c r="J15" s="14"/>
      <c r="K15" s="11"/>
      <c r="L15" s="11"/>
      <c r="M15" s="18">
        <f t="shared" si="2"/>
        <v>1</v>
      </c>
      <c r="N15" s="20" t="s">
        <v>21</v>
      </c>
      <c r="O15" s="21">
        <f>TBL_OtherExpenses[[#Totals],[ESTIPULADO]]</f>
        <v>0</v>
      </c>
      <c r="P15" s="21">
        <f>TBL_OtherExpenses[[#Totals],[VALOR ATUAL]]</f>
        <v>0</v>
      </c>
      <c r="Q15" s="22">
        <f t="shared" si="3"/>
        <v>1.5E-3</v>
      </c>
      <c r="R15" s="18">
        <v>10</v>
      </c>
      <c r="S15" s="11"/>
      <c r="T15" s="11"/>
      <c r="U15" s="11"/>
      <c r="V15" s="11"/>
      <c r="W15" s="11"/>
      <c r="X15" s="11"/>
      <c r="Y15" s="11"/>
      <c r="Z15" s="11"/>
    </row>
    <row r="16" spans="1:26" ht="25.9" customHeight="1">
      <c r="B16" s="43" t="s">
        <v>22</v>
      </c>
      <c r="C16" s="44">
        <f>SUBTOTAL(109,TBL_Summary[ESTIPULADO])</f>
        <v>0</v>
      </c>
      <c r="D16" s="44">
        <f>SUBTOTAL(109,TBL_Summary[VALOR ATUAL])</f>
        <v>0</v>
      </c>
      <c r="E16" s="45">
        <f>SUBTOTAL(103,TBL_Summary[ACIMA/ABAIXO])</f>
        <v>10</v>
      </c>
      <c r="F16" s="15"/>
      <c r="G16" s="15"/>
      <c r="H16" s="14"/>
      <c r="I16" s="14"/>
      <c r="J16" s="14"/>
      <c r="K16" s="11"/>
      <c r="L16" s="11"/>
      <c r="M16" s="11"/>
      <c r="N16" s="11"/>
      <c r="O16" s="11"/>
      <c r="P16" s="23"/>
      <c r="Q16" s="11"/>
      <c r="R16" s="11"/>
      <c r="S16" s="11"/>
      <c r="T16" s="11"/>
      <c r="U16" s="11"/>
      <c r="V16" s="11"/>
      <c r="W16" s="11"/>
      <c r="X16" s="11"/>
      <c r="Y16" s="11"/>
      <c r="Z16" s="11"/>
    </row>
    <row r="17" spans="2:26" ht="25.9" customHeight="1">
      <c r="B17" s="24"/>
      <c r="C17" s="24"/>
      <c r="D17" s="24"/>
      <c r="E17" s="24"/>
      <c r="F17" s="16"/>
      <c r="G17" s="12"/>
      <c r="H17" s="13"/>
      <c r="I17" s="13"/>
      <c r="J17" s="11"/>
      <c r="K17" s="11"/>
      <c r="L17" s="11"/>
      <c r="M17" s="11"/>
      <c r="N17" s="23"/>
      <c r="O17" s="23"/>
      <c r="P17" s="23"/>
      <c r="Q17" s="11"/>
      <c r="R17" s="11"/>
      <c r="S17" s="11"/>
      <c r="T17" s="11"/>
      <c r="U17" s="11"/>
      <c r="V17" s="11"/>
      <c r="W17" s="11"/>
      <c r="X17" s="11"/>
      <c r="Y17" s="11"/>
      <c r="Z17" s="11"/>
    </row>
    <row r="18" spans="2:26" ht="25.9" customHeight="1">
      <c r="B18" s="24"/>
      <c r="C18" s="24"/>
      <c r="D18" s="24"/>
      <c r="E18" s="24"/>
      <c r="F18" s="16"/>
      <c r="G18" s="12"/>
      <c r="H18" s="13"/>
      <c r="I18" s="13"/>
      <c r="J18" s="11"/>
      <c r="K18" s="11"/>
      <c r="L18" s="11"/>
      <c r="M18" s="11"/>
      <c r="N18" s="23"/>
      <c r="O18" s="23"/>
      <c r="P18" s="23"/>
      <c r="Q18" s="11"/>
      <c r="R18" s="11"/>
      <c r="S18" s="11"/>
      <c r="T18" s="11"/>
      <c r="U18" s="11"/>
      <c r="V18" s="11"/>
      <c r="W18" s="11"/>
      <c r="X18" s="11"/>
      <c r="Y18" s="11"/>
      <c r="Z18" s="11"/>
    </row>
    <row r="19" spans="2:26" ht="25.9" customHeight="1">
      <c r="B19" s="24"/>
      <c r="C19" s="24"/>
      <c r="D19" s="24"/>
      <c r="E19" s="24"/>
      <c r="F19" s="16"/>
      <c r="G19" s="12"/>
      <c r="H19" s="13"/>
      <c r="I19" s="13"/>
      <c r="J19" s="11"/>
      <c r="K19" s="11"/>
      <c r="L19" s="11"/>
      <c r="M19" s="11"/>
      <c r="N19" s="23"/>
      <c r="O19" s="23"/>
      <c r="P19" s="23"/>
      <c r="Q19" s="11"/>
      <c r="R19" s="11"/>
      <c r="S19" s="11"/>
      <c r="T19" s="11"/>
      <c r="U19" s="11"/>
      <c r="V19" s="11"/>
      <c r="W19" s="11"/>
      <c r="X19" s="11"/>
      <c r="Y19" s="11"/>
      <c r="Z19" s="11"/>
    </row>
    <row r="20" spans="2:26" ht="25.9" customHeight="1">
      <c r="B20" s="36" t="s">
        <v>23</v>
      </c>
      <c r="C20" s="35" t="s">
        <v>2</v>
      </c>
      <c r="D20" s="35" t="s">
        <v>3</v>
      </c>
      <c r="E20" s="37" t="s">
        <v>4</v>
      </c>
      <c r="F20" s="25"/>
      <c r="G20" s="36" t="s">
        <v>24</v>
      </c>
      <c r="H20" s="35" t="s">
        <v>2</v>
      </c>
      <c r="I20" s="35" t="s">
        <v>3</v>
      </c>
      <c r="J20" s="37" t="s">
        <v>4</v>
      </c>
      <c r="K20" s="11"/>
      <c r="L20" s="11"/>
      <c r="M20" s="11"/>
      <c r="N20" s="23"/>
      <c r="O20" s="23"/>
      <c r="P20" s="23"/>
      <c r="Q20" s="11"/>
      <c r="R20" s="11"/>
      <c r="S20" s="11"/>
      <c r="T20" s="11"/>
      <c r="U20" s="11"/>
      <c r="V20" s="11"/>
      <c r="W20" s="11"/>
      <c r="X20" s="11"/>
      <c r="Y20" s="11"/>
      <c r="Z20" s="11"/>
    </row>
    <row r="21" spans="2:26" ht="25.9" customHeight="1">
      <c r="B21" s="49" t="s">
        <v>25</v>
      </c>
      <c r="C21" s="50">
        <v>0</v>
      </c>
      <c r="D21" s="50">
        <v>0</v>
      </c>
      <c r="E21" s="51">
        <f>TBL_Apparel[[#This Row],[VALOR ATUAL]]-TBL_Apparel[[#This Row],[ESTIPULADO]]</f>
        <v>0</v>
      </c>
      <c r="F21" s="26"/>
      <c r="G21" s="49" t="s">
        <v>26</v>
      </c>
      <c r="H21" s="50">
        <v>0</v>
      </c>
      <c r="I21" s="50">
        <v>0</v>
      </c>
      <c r="J21" s="51">
        <f>TBL_Decorations[[#This Row],[VALOR ATUAL]]-TBL_Decorations[[#This Row],[ESTIPULADO]]</f>
        <v>0</v>
      </c>
      <c r="K21" s="11"/>
      <c r="L21" s="11"/>
      <c r="M21" s="11"/>
      <c r="N21" s="23"/>
      <c r="O21" s="23"/>
      <c r="P21" s="23"/>
      <c r="Q21" s="11"/>
      <c r="R21" s="11"/>
      <c r="S21" s="11"/>
      <c r="T21" s="11"/>
      <c r="U21" s="11"/>
      <c r="V21" s="11"/>
      <c r="W21" s="11"/>
      <c r="X21" s="11"/>
      <c r="Y21" s="11"/>
      <c r="Z21" s="11"/>
    </row>
    <row r="22" spans="2:26" ht="25.9" customHeight="1">
      <c r="B22" s="49" t="s">
        <v>27</v>
      </c>
      <c r="C22" s="50">
        <v>0</v>
      </c>
      <c r="D22" s="50">
        <v>0</v>
      </c>
      <c r="E22" s="51">
        <f>TBL_Apparel[[#This Row],[VALOR ATUAL]]-TBL_Apparel[[#This Row],[ESTIPULADO]]</f>
        <v>0</v>
      </c>
      <c r="F22" s="26"/>
      <c r="G22" s="49" t="s">
        <v>28</v>
      </c>
      <c r="H22" s="50">
        <v>0</v>
      </c>
      <c r="I22" s="50">
        <v>0</v>
      </c>
      <c r="J22" s="51">
        <f>TBL_Decorations[[#This Row],[VALOR ATUAL]]-TBL_Decorations[[#This Row],[ESTIPULADO]]</f>
        <v>0</v>
      </c>
      <c r="K22" s="11"/>
      <c r="L22" s="11"/>
      <c r="M22" s="11"/>
      <c r="N22" s="23"/>
      <c r="O22" s="23"/>
      <c r="P22" s="23"/>
      <c r="Q22" s="11"/>
      <c r="R22" s="11"/>
      <c r="S22" s="11"/>
      <c r="T22" s="11"/>
      <c r="U22" s="11"/>
      <c r="V22" s="11"/>
      <c r="W22" s="11"/>
      <c r="X22" s="11"/>
      <c r="Y22" s="11"/>
      <c r="Z22" s="11"/>
    </row>
    <row r="23" spans="2:26" ht="25.9" customHeight="1">
      <c r="B23" s="49" t="s">
        <v>29</v>
      </c>
      <c r="C23" s="50">
        <v>0</v>
      </c>
      <c r="D23" s="50">
        <v>0</v>
      </c>
      <c r="E23" s="51">
        <f>TBL_Apparel[[#This Row],[VALOR ATUAL]]-TBL_Apparel[[#This Row],[ESTIPULADO]]</f>
        <v>0</v>
      </c>
      <c r="F23" s="26"/>
      <c r="G23" s="49" t="s">
        <v>30</v>
      </c>
      <c r="H23" s="50">
        <v>0</v>
      </c>
      <c r="I23" s="50">
        <v>0</v>
      </c>
      <c r="J23" s="51">
        <f>TBL_Decorations[[#This Row],[VALOR ATUAL]]-TBL_Decorations[[#This Row],[ESTIPULADO]]</f>
        <v>0</v>
      </c>
      <c r="K23" s="11"/>
      <c r="L23" s="11"/>
      <c r="M23" s="11"/>
      <c r="N23" s="23"/>
      <c r="O23" s="23"/>
      <c r="P23" s="23"/>
      <c r="Q23" s="11"/>
      <c r="R23" s="11"/>
      <c r="S23" s="11"/>
      <c r="T23" s="11"/>
      <c r="U23" s="11"/>
      <c r="V23" s="11"/>
      <c r="W23" s="11"/>
      <c r="X23" s="11"/>
      <c r="Y23" s="11"/>
      <c r="Z23" s="11"/>
    </row>
    <row r="24" spans="2:26" ht="25.9" customHeight="1">
      <c r="B24" s="49" t="s">
        <v>31</v>
      </c>
      <c r="C24" s="50">
        <v>0</v>
      </c>
      <c r="D24" s="50">
        <v>0</v>
      </c>
      <c r="E24" s="51">
        <f>TBL_Apparel[[#This Row],[VALOR ATUAL]]-TBL_Apparel[[#This Row],[ESTIPULADO]]</f>
        <v>0</v>
      </c>
      <c r="F24" s="26"/>
      <c r="G24" s="49" t="s">
        <v>32</v>
      </c>
      <c r="H24" s="50">
        <v>0</v>
      </c>
      <c r="I24" s="50">
        <v>0</v>
      </c>
      <c r="J24" s="51">
        <f>TBL_Decorations[[#This Row],[VALOR ATUAL]]-TBL_Decorations[[#This Row],[ESTIPULADO]]</f>
        <v>0</v>
      </c>
      <c r="K24" s="11"/>
      <c r="L24" s="11"/>
      <c r="M24" s="11"/>
      <c r="N24" s="11"/>
      <c r="O24" s="11"/>
      <c r="P24" s="11"/>
      <c r="Q24" s="11"/>
      <c r="R24" s="11"/>
      <c r="S24" s="11"/>
      <c r="T24" s="11"/>
      <c r="U24" s="11"/>
      <c r="V24" s="11"/>
      <c r="W24" s="11"/>
      <c r="X24" s="11"/>
      <c r="Y24" s="11"/>
      <c r="Z24" s="11"/>
    </row>
    <row r="25" spans="2:26" ht="25.9" customHeight="1">
      <c r="B25" s="49" t="s">
        <v>33</v>
      </c>
      <c r="C25" s="50">
        <v>0</v>
      </c>
      <c r="D25" s="50">
        <v>0</v>
      </c>
      <c r="E25" s="51">
        <f>TBL_Apparel[[#This Row],[VALOR ATUAL]]-TBL_Apparel[[#This Row],[ESTIPULADO]]</f>
        <v>0</v>
      </c>
      <c r="F25" s="26"/>
      <c r="G25" s="49" t="s">
        <v>34</v>
      </c>
      <c r="H25" s="50">
        <v>0</v>
      </c>
      <c r="I25" s="50">
        <v>0</v>
      </c>
      <c r="J25" s="51">
        <f>TBL_Decorations[[#This Row],[VALOR ATUAL]]-TBL_Decorations[[#This Row],[ESTIPULADO]]</f>
        <v>0</v>
      </c>
      <c r="K25" s="11"/>
      <c r="L25" s="11"/>
      <c r="M25" s="11"/>
      <c r="N25" s="11"/>
      <c r="O25" s="11"/>
      <c r="P25" s="11"/>
      <c r="Q25" s="11"/>
      <c r="R25" s="11"/>
      <c r="S25" s="11"/>
      <c r="T25" s="11"/>
      <c r="U25" s="11"/>
      <c r="V25" s="11"/>
      <c r="W25" s="11"/>
      <c r="X25" s="11"/>
      <c r="Y25" s="11"/>
      <c r="Z25" s="11"/>
    </row>
    <row r="26" spans="2:26" ht="25.9" customHeight="1">
      <c r="B26" s="49" t="s">
        <v>35</v>
      </c>
      <c r="C26" s="50">
        <v>0</v>
      </c>
      <c r="D26" s="50">
        <v>0</v>
      </c>
      <c r="E26" s="51">
        <f>TBL_Apparel[[#This Row],[VALOR ATUAL]]-TBL_Apparel[[#This Row],[ESTIPULADO]]</f>
        <v>0</v>
      </c>
      <c r="F26" s="26"/>
      <c r="G26" s="49" t="s">
        <v>36</v>
      </c>
      <c r="H26" s="50">
        <v>0</v>
      </c>
      <c r="I26" s="50">
        <v>0</v>
      </c>
      <c r="J26" s="51">
        <f>TBL_Decorations[[#This Row],[VALOR ATUAL]]-TBL_Decorations[[#This Row],[ESTIPULADO]]</f>
        <v>0</v>
      </c>
      <c r="K26" s="11"/>
      <c r="L26" s="11"/>
      <c r="M26" s="11"/>
      <c r="N26" s="11"/>
      <c r="O26" s="11"/>
      <c r="P26" s="11"/>
      <c r="Q26" s="11"/>
      <c r="R26" s="11"/>
      <c r="S26" s="11"/>
      <c r="T26" s="11"/>
      <c r="U26" s="11"/>
      <c r="V26" s="11"/>
      <c r="W26" s="11"/>
      <c r="X26" s="11"/>
      <c r="Y26" s="11"/>
      <c r="Z26" s="11"/>
    </row>
    <row r="27" spans="2:26" ht="25.9" customHeight="1">
      <c r="B27" s="49" t="s">
        <v>37</v>
      </c>
      <c r="C27" s="50">
        <v>0</v>
      </c>
      <c r="D27" s="50">
        <v>0</v>
      </c>
      <c r="E27" s="51">
        <f>TBL_Apparel[[#This Row],[VALOR ATUAL]]-TBL_Apparel[[#This Row],[ESTIPULADO]]</f>
        <v>0</v>
      </c>
      <c r="F27" s="26"/>
      <c r="G27" s="43" t="s">
        <v>22</v>
      </c>
      <c r="H27" s="44">
        <f>SUBTOTAL(109,TBL_Decorations[ESTIPULADO])</f>
        <v>0</v>
      </c>
      <c r="I27" s="44">
        <f>SUBTOTAL(109,TBL_Decorations[VALOR ATUAL])</f>
        <v>0</v>
      </c>
      <c r="J27" s="47">
        <f>SUBTOTAL(109,TBL_Decorations[ACIMA/ABAIXO])</f>
        <v>0</v>
      </c>
      <c r="K27" s="11"/>
      <c r="L27" s="11"/>
      <c r="M27" s="11"/>
      <c r="N27" s="11"/>
      <c r="O27" s="11"/>
      <c r="P27" s="11"/>
      <c r="Q27" s="11"/>
      <c r="R27" s="11"/>
      <c r="S27" s="11"/>
      <c r="T27" s="11"/>
      <c r="U27" s="11"/>
      <c r="V27" s="11"/>
      <c r="W27" s="11"/>
      <c r="X27" s="11"/>
      <c r="Y27" s="11"/>
      <c r="Z27" s="11"/>
    </row>
    <row r="28" spans="2:26" ht="25.9" customHeight="1">
      <c r="B28" s="49" t="s">
        <v>36</v>
      </c>
      <c r="C28" s="50">
        <v>0</v>
      </c>
      <c r="D28" s="50">
        <v>0</v>
      </c>
      <c r="E28" s="51">
        <f>TBL_Apparel[[#This Row],[VALOR ATUAL]]-TBL_Apparel[[#This Row],[ESTIPULADO]]</f>
        <v>0</v>
      </c>
      <c r="F28" s="26"/>
      <c r="G28" s="52"/>
      <c r="H28" s="52"/>
      <c r="I28" s="52"/>
      <c r="J28" s="52"/>
      <c r="K28" s="11"/>
      <c r="L28" s="11"/>
      <c r="M28" s="11"/>
      <c r="N28" s="11"/>
      <c r="O28" s="11"/>
      <c r="P28" s="11"/>
      <c r="Q28" s="11"/>
      <c r="R28" s="11"/>
      <c r="S28" s="11"/>
      <c r="T28" s="11"/>
      <c r="U28" s="11"/>
      <c r="V28" s="11"/>
      <c r="W28" s="11"/>
      <c r="X28" s="11"/>
      <c r="Y28" s="11"/>
      <c r="Z28" s="11"/>
    </row>
    <row r="29" spans="2:26" ht="25.9" customHeight="1">
      <c r="B29" s="43" t="s">
        <v>22</v>
      </c>
      <c r="C29" s="44">
        <f>SUBTOTAL(109,TBL_Apparel[ESTIPULADO])</f>
        <v>0</v>
      </c>
      <c r="D29" s="44">
        <f>SUBTOTAL(109,TBL_Apparel[VALOR ATUAL])</f>
        <v>0</v>
      </c>
      <c r="E29" s="48">
        <f>SUBTOTAL(109,TBL_Apparel[ACIMA/ABAIXO])</f>
        <v>0</v>
      </c>
      <c r="F29" s="26"/>
      <c r="G29" s="52"/>
      <c r="H29" s="52"/>
      <c r="I29" s="52"/>
      <c r="J29" s="52"/>
      <c r="K29" s="11"/>
      <c r="L29" s="11"/>
      <c r="M29" s="11"/>
      <c r="N29" s="11"/>
      <c r="O29" s="11"/>
      <c r="P29" s="11"/>
      <c r="Q29" s="11"/>
      <c r="R29" s="11"/>
      <c r="S29" s="11"/>
      <c r="T29" s="11"/>
      <c r="U29" s="11"/>
      <c r="V29" s="11"/>
      <c r="W29" s="11"/>
      <c r="X29" s="11"/>
      <c r="Y29" s="11"/>
      <c r="Z29" s="11"/>
    </row>
    <row r="30" spans="2:26" ht="25.9" customHeight="1">
      <c r="B30" s="27"/>
      <c r="C30" s="27"/>
      <c r="D30" s="27"/>
      <c r="E30" s="27"/>
      <c r="F30" s="26"/>
      <c r="G30" s="36" t="s">
        <v>38</v>
      </c>
      <c r="H30" s="35" t="s">
        <v>2</v>
      </c>
      <c r="I30" s="35" t="s">
        <v>3</v>
      </c>
      <c r="J30" s="37" t="s">
        <v>4</v>
      </c>
      <c r="K30" s="11"/>
      <c r="L30" s="11"/>
      <c r="M30" s="11"/>
      <c r="N30" s="11"/>
      <c r="O30" s="11"/>
      <c r="P30" s="11"/>
      <c r="Q30" s="11"/>
      <c r="R30" s="11"/>
      <c r="S30" s="11"/>
      <c r="T30" s="11"/>
      <c r="U30" s="11"/>
      <c r="V30" s="11"/>
      <c r="W30" s="11"/>
      <c r="X30" s="11"/>
      <c r="Y30" s="11"/>
      <c r="Z30" s="11"/>
    </row>
    <row r="31" spans="2:26" ht="25.9" customHeight="1">
      <c r="B31" s="27"/>
      <c r="C31" s="27"/>
      <c r="D31" s="27"/>
      <c r="E31" s="27"/>
      <c r="F31" s="26"/>
      <c r="G31" s="49" t="s">
        <v>39</v>
      </c>
      <c r="H31" s="50">
        <v>0</v>
      </c>
      <c r="I31" s="50">
        <v>0</v>
      </c>
      <c r="J31" s="51">
        <f>TBL_Flowers[[#This Row],[VALOR ATUAL]]-TBL_Flowers[[#This Row],[ESTIPULADO]]</f>
        <v>0</v>
      </c>
      <c r="K31" s="11"/>
      <c r="L31" s="11"/>
      <c r="M31" s="11"/>
      <c r="N31" s="11"/>
      <c r="O31" s="11"/>
      <c r="P31" s="11"/>
      <c r="Q31" s="11"/>
      <c r="R31" s="11"/>
      <c r="S31" s="11"/>
      <c r="T31" s="11"/>
      <c r="U31" s="11"/>
      <c r="V31" s="11"/>
      <c r="W31" s="11"/>
      <c r="X31" s="11"/>
      <c r="Y31" s="11"/>
      <c r="Z31" s="11"/>
    </row>
    <row r="32" spans="2:26" ht="25.9" customHeight="1">
      <c r="B32" s="36" t="s">
        <v>40</v>
      </c>
      <c r="C32" s="35" t="s">
        <v>2</v>
      </c>
      <c r="D32" s="35" t="s">
        <v>3</v>
      </c>
      <c r="E32" s="37" t="s">
        <v>4</v>
      </c>
      <c r="F32" s="26"/>
      <c r="G32" s="49" t="s">
        <v>41</v>
      </c>
      <c r="H32" s="50">
        <v>0</v>
      </c>
      <c r="I32" s="50">
        <v>0</v>
      </c>
      <c r="J32" s="51">
        <f>TBL_Flowers[[#This Row],[VALOR ATUAL]]-TBL_Flowers[[#This Row],[ESTIPULADO]]</f>
        <v>0</v>
      </c>
      <c r="K32" s="11"/>
      <c r="L32" s="11"/>
      <c r="M32" s="11"/>
      <c r="N32" s="11"/>
      <c r="O32" s="11"/>
      <c r="P32" s="11"/>
      <c r="Q32" s="11"/>
      <c r="R32" s="11"/>
      <c r="S32" s="11"/>
      <c r="T32" s="11"/>
      <c r="U32" s="11"/>
      <c r="V32" s="11"/>
      <c r="W32" s="11"/>
      <c r="X32" s="11"/>
      <c r="Y32" s="11"/>
      <c r="Z32" s="11"/>
    </row>
    <row r="33" spans="2:26" ht="25.9" customHeight="1">
      <c r="B33" s="49" t="s">
        <v>42</v>
      </c>
      <c r="C33" s="50">
        <v>0</v>
      </c>
      <c r="D33" s="50">
        <v>0</v>
      </c>
      <c r="E33" s="51">
        <f>TBL_Gifts[[#This Row],[VALOR ATUAL]]-TBL_Gifts[[#This Row],[ESTIPULADO]]</f>
        <v>0</v>
      </c>
      <c r="F33" s="26"/>
      <c r="G33" s="49" t="s">
        <v>43</v>
      </c>
      <c r="H33" s="50">
        <v>0</v>
      </c>
      <c r="I33" s="50">
        <v>0</v>
      </c>
      <c r="J33" s="51">
        <f>TBL_Flowers[[#This Row],[VALOR ATUAL]]-TBL_Flowers[[#This Row],[ESTIPULADO]]</f>
        <v>0</v>
      </c>
      <c r="K33" s="11"/>
      <c r="L33" s="11"/>
      <c r="M33" s="11"/>
      <c r="N33" s="11"/>
      <c r="O33" s="11"/>
      <c r="P33" s="11"/>
      <c r="Q33" s="11"/>
      <c r="R33" s="11"/>
      <c r="S33" s="11"/>
      <c r="T33" s="11"/>
      <c r="U33" s="11"/>
      <c r="V33" s="11"/>
      <c r="W33" s="11"/>
      <c r="X33" s="11"/>
      <c r="Y33" s="11"/>
      <c r="Z33" s="11"/>
    </row>
    <row r="34" spans="2:26" ht="25.9" customHeight="1">
      <c r="B34" s="49" t="s">
        <v>44</v>
      </c>
      <c r="C34" s="50">
        <v>0</v>
      </c>
      <c r="D34" s="50">
        <v>0</v>
      </c>
      <c r="E34" s="51">
        <f>TBL_Gifts[[#This Row],[VALOR ATUAL]]-TBL_Gifts[[#This Row],[ESTIPULADO]]</f>
        <v>0</v>
      </c>
      <c r="F34" s="26"/>
      <c r="G34" s="49" t="s">
        <v>45</v>
      </c>
      <c r="H34" s="50">
        <v>0</v>
      </c>
      <c r="I34" s="50">
        <v>0</v>
      </c>
      <c r="J34" s="51">
        <f>TBL_Flowers[[#This Row],[VALOR ATUAL]]-TBL_Flowers[[#This Row],[ESTIPULADO]]</f>
        <v>0</v>
      </c>
      <c r="K34" s="11"/>
      <c r="L34" s="11"/>
      <c r="M34" s="11"/>
      <c r="N34" s="11"/>
      <c r="O34" s="11"/>
      <c r="P34" s="11"/>
      <c r="Q34" s="11"/>
      <c r="R34" s="11"/>
      <c r="S34" s="11"/>
      <c r="T34" s="11"/>
      <c r="U34" s="11"/>
      <c r="V34" s="11"/>
      <c r="W34" s="11"/>
      <c r="X34" s="11"/>
      <c r="Y34" s="11"/>
      <c r="Z34" s="11"/>
    </row>
    <row r="35" spans="2:26" ht="25.9" customHeight="1">
      <c r="B35" s="49" t="s">
        <v>46</v>
      </c>
      <c r="C35" s="50">
        <v>0</v>
      </c>
      <c r="D35" s="50">
        <v>0</v>
      </c>
      <c r="E35" s="51">
        <f>TBL_Gifts[[#This Row],[VALOR ATUAL]]-TBL_Gifts[[#This Row],[ESTIPULADO]]</f>
        <v>0</v>
      </c>
      <c r="F35" s="26"/>
      <c r="G35" s="49" t="s">
        <v>18</v>
      </c>
      <c r="H35" s="50">
        <v>0</v>
      </c>
      <c r="I35" s="50">
        <v>0</v>
      </c>
      <c r="J35" s="51">
        <f>TBL_Flowers[[#This Row],[VALOR ATUAL]]-TBL_Flowers[[#This Row],[ESTIPULADO]]</f>
        <v>0</v>
      </c>
      <c r="K35" s="11"/>
      <c r="L35" s="11"/>
      <c r="M35" s="11"/>
      <c r="N35" s="11"/>
      <c r="O35" s="11"/>
      <c r="P35" s="11"/>
      <c r="Q35" s="11"/>
      <c r="R35" s="11"/>
      <c r="S35" s="11"/>
      <c r="T35" s="11"/>
      <c r="U35" s="11"/>
      <c r="V35" s="11"/>
      <c r="W35" s="11"/>
      <c r="X35" s="11"/>
      <c r="Y35" s="11"/>
      <c r="Z35" s="11"/>
    </row>
    <row r="36" spans="2:26" ht="25.9" customHeight="1">
      <c r="B36" s="49" t="s">
        <v>47</v>
      </c>
      <c r="C36" s="50">
        <v>0</v>
      </c>
      <c r="D36" s="50">
        <v>0</v>
      </c>
      <c r="E36" s="51">
        <f>TBL_Gifts[[#This Row],[VALOR ATUAL]]-TBL_Gifts[[#This Row],[ESTIPULADO]]</f>
        <v>0</v>
      </c>
      <c r="F36" s="26"/>
      <c r="G36" s="49" t="s">
        <v>36</v>
      </c>
      <c r="H36" s="50">
        <v>0</v>
      </c>
      <c r="I36" s="50">
        <v>0</v>
      </c>
      <c r="J36" s="51">
        <f>TBL_Flowers[[#This Row],[VALOR ATUAL]]-TBL_Flowers[[#This Row],[ESTIPULADO]]</f>
        <v>0</v>
      </c>
      <c r="K36" s="11"/>
      <c r="L36" s="11"/>
      <c r="M36" s="11"/>
      <c r="N36" s="11"/>
      <c r="O36" s="11"/>
      <c r="P36" s="11"/>
      <c r="Q36" s="11"/>
      <c r="R36" s="11"/>
      <c r="S36" s="11"/>
      <c r="T36" s="11"/>
      <c r="U36" s="11"/>
      <c r="V36" s="11"/>
      <c r="W36" s="11"/>
      <c r="X36" s="11"/>
      <c r="Y36" s="11"/>
      <c r="Z36" s="11"/>
    </row>
    <row r="37" spans="2:26" ht="25.9" customHeight="1">
      <c r="B37" s="43" t="s">
        <v>22</v>
      </c>
      <c r="C37" s="44">
        <f>SUBTOTAL(109,TBL_Gifts[ESTIPULADO])</f>
        <v>0</v>
      </c>
      <c r="D37" s="44">
        <f>SUBTOTAL(109,TBL_Gifts[VALOR ATUAL])</f>
        <v>0</v>
      </c>
      <c r="E37" s="47">
        <f>SUBTOTAL(105,TBL_Gifts[ACIMA/ABAIXO])</f>
        <v>0</v>
      </c>
      <c r="F37" s="26"/>
      <c r="G37" s="43" t="s">
        <v>22</v>
      </c>
      <c r="H37" s="44">
        <f>SUBTOTAL(109,TBL_Flowers[ESTIPULADO])</f>
        <v>0</v>
      </c>
      <c r="I37" s="44">
        <f>SUBTOTAL(109,TBL_Flowers[VALOR ATUAL])</f>
        <v>0</v>
      </c>
      <c r="J37" s="47">
        <f>SUBTOTAL(109,TBL_Flowers[ACIMA/ABAIXO])</f>
        <v>0</v>
      </c>
      <c r="K37" s="11"/>
      <c r="L37" s="11"/>
      <c r="M37" s="11"/>
      <c r="N37" s="11"/>
      <c r="O37" s="11"/>
      <c r="P37" s="11"/>
      <c r="Q37" s="11"/>
      <c r="R37" s="11"/>
      <c r="S37" s="11"/>
      <c r="T37" s="11"/>
      <c r="U37" s="11"/>
      <c r="V37" s="11"/>
      <c r="W37" s="11"/>
      <c r="X37" s="11"/>
      <c r="Y37" s="11"/>
      <c r="Z37" s="11"/>
    </row>
    <row r="38" spans="2:26" ht="25.9" customHeight="1">
      <c r="B38" s="28"/>
      <c r="C38" s="28"/>
      <c r="D38" s="28"/>
      <c r="E38" s="28"/>
      <c r="F38" s="26"/>
      <c r="G38" s="29"/>
      <c r="H38" s="29"/>
      <c r="I38" s="29"/>
      <c r="J38" s="29"/>
      <c r="K38" s="11"/>
      <c r="L38" s="11"/>
      <c r="M38" s="11"/>
      <c r="N38" s="11"/>
      <c r="O38" s="11"/>
      <c r="P38" s="11"/>
      <c r="Q38" s="11"/>
      <c r="R38" s="11"/>
      <c r="S38" s="11"/>
      <c r="T38" s="11"/>
      <c r="U38" s="11"/>
      <c r="V38" s="11"/>
      <c r="W38" s="11"/>
      <c r="X38" s="11"/>
      <c r="Y38" s="11"/>
      <c r="Z38" s="11"/>
    </row>
    <row r="39" spans="2:26" ht="25.9" customHeight="1">
      <c r="B39" s="28"/>
      <c r="C39" s="28"/>
      <c r="D39" s="28"/>
      <c r="E39" s="28"/>
      <c r="F39" s="26"/>
      <c r="G39" s="29"/>
      <c r="H39" s="29"/>
      <c r="I39" s="29"/>
      <c r="J39" s="29"/>
      <c r="K39" s="11"/>
      <c r="L39" s="11"/>
      <c r="M39" s="11"/>
      <c r="N39" s="11"/>
      <c r="O39" s="11"/>
      <c r="P39" s="11"/>
      <c r="Q39" s="11"/>
      <c r="R39" s="11"/>
      <c r="S39" s="11"/>
      <c r="T39" s="11"/>
      <c r="U39" s="11"/>
      <c r="V39" s="11"/>
      <c r="W39" s="11"/>
      <c r="X39" s="11"/>
      <c r="Y39" s="11"/>
      <c r="Z39" s="11"/>
    </row>
    <row r="40" spans="2:26" ht="25.9" customHeight="1">
      <c r="B40" s="36" t="s">
        <v>48</v>
      </c>
      <c r="C40" s="35" t="s">
        <v>2</v>
      </c>
      <c r="D40" s="35" t="s">
        <v>3</v>
      </c>
      <c r="E40" s="37" t="s">
        <v>4</v>
      </c>
      <c r="F40" s="26"/>
      <c r="G40" s="36" t="s">
        <v>49</v>
      </c>
      <c r="H40" s="35" t="s">
        <v>2</v>
      </c>
      <c r="I40" s="35" t="s">
        <v>3</v>
      </c>
      <c r="J40" s="37" t="s">
        <v>4</v>
      </c>
      <c r="K40" s="11"/>
      <c r="L40" s="11"/>
      <c r="M40" s="11"/>
      <c r="N40" s="11"/>
      <c r="O40" s="11"/>
      <c r="P40" s="11"/>
      <c r="Q40" s="11"/>
      <c r="R40" s="11"/>
      <c r="S40" s="11"/>
      <c r="T40" s="11"/>
      <c r="U40" s="11"/>
      <c r="V40" s="11"/>
      <c r="W40" s="11"/>
      <c r="X40" s="11"/>
      <c r="Y40" s="11"/>
      <c r="Z40" s="11"/>
    </row>
    <row r="41" spans="2:26" ht="25.9" customHeight="1">
      <c r="B41" s="49" t="s">
        <v>50</v>
      </c>
      <c r="C41" s="50">
        <v>0</v>
      </c>
      <c r="D41" s="50">
        <v>0</v>
      </c>
      <c r="E41" s="51">
        <f>TBL_Music[[#This Row],[VALOR ATUAL]]-TBL_Music[[#This Row],[ESTIPULADO]]</f>
        <v>0</v>
      </c>
      <c r="F41" s="26"/>
      <c r="G41" s="49" t="s">
        <v>51</v>
      </c>
      <c r="H41" s="50">
        <v>0</v>
      </c>
      <c r="I41" s="50">
        <v>0</v>
      </c>
      <c r="J41" s="51">
        <f>TBL_Photography[[#This Row],[VALOR ATUAL]]-TBL_Photography[[#This Row],[ESTIPULADO]]</f>
        <v>0</v>
      </c>
      <c r="K41" s="11"/>
      <c r="L41" s="11"/>
      <c r="M41" s="11"/>
      <c r="N41" s="11"/>
      <c r="O41" s="11"/>
      <c r="P41" s="11"/>
      <c r="Q41" s="11"/>
      <c r="R41" s="11"/>
      <c r="S41" s="11"/>
      <c r="T41" s="11"/>
      <c r="U41" s="11"/>
      <c r="V41" s="11"/>
      <c r="W41" s="11"/>
      <c r="X41" s="11"/>
      <c r="Y41" s="11"/>
      <c r="Z41" s="11"/>
    </row>
    <row r="42" spans="2:26" ht="25.9" customHeight="1">
      <c r="B42" s="49" t="s">
        <v>52</v>
      </c>
      <c r="C42" s="50">
        <v>0</v>
      </c>
      <c r="D42" s="50">
        <v>0</v>
      </c>
      <c r="E42" s="51">
        <f>TBL_Music[[#This Row],[VALOR ATUAL]]-TBL_Music[[#This Row],[ESTIPULADO]]</f>
        <v>0</v>
      </c>
      <c r="F42" s="26"/>
      <c r="G42" s="49" t="s">
        <v>53</v>
      </c>
      <c r="H42" s="50">
        <v>0</v>
      </c>
      <c r="I42" s="50">
        <v>0</v>
      </c>
      <c r="J42" s="51">
        <f>TBL_Photography[[#This Row],[VALOR ATUAL]]-TBL_Photography[[#This Row],[ESTIPULADO]]</f>
        <v>0</v>
      </c>
      <c r="K42" s="11"/>
      <c r="L42" s="11"/>
      <c r="M42" s="11"/>
      <c r="N42" s="11"/>
      <c r="O42" s="11"/>
      <c r="P42" s="11"/>
      <c r="Q42" s="11"/>
      <c r="R42" s="11"/>
      <c r="S42" s="11"/>
      <c r="T42" s="11"/>
      <c r="U42" s="11"/>
      <c r="V42" s="11"/>
      <c r="W42" s="11"/>
      <c r="X42" s="11"/>
      <c r="Y42" s="11"/>
      <c r="Z42" s="11"/>
    </row>
    <row r="43" spans="2:26" ht="25.9" customHeight="1">
      <c r="B43" s="49" t="s">
        <v>36</v>
      </c>
      <c r="C43" s="50">
        <v>0</v>
      </c>
      <c r="D43" s="50">
        <v>0</v>
      </c>
      <c r="E43" s="51">
        <f>TBL_Music[[#This Row],[VALOR ATUAL]]-TBL_Music[[#This Row],[ESTIPULADO]]</f>
        <v>0</v>
      </c>
      <c r="F43" s="26"/>
      <c r="G43" s="49" t="s">
        <v>54</v>
      </c>
      <c r="H43" s="50">
        <v>0</v>
      </c>
      <c r="I43" s="50">
        <v>0</v>
      </c>
      <c r="J43" s="51">
        <f>TBL_Photography[[#This Row],[VALOR ATUAL]]-TBL_Photography[[#This Row],[ESTIPULADO]]</f>
        <v>0</v>
      </c>
      <c r="K43" s="11"/>
      <c r="L43" s="11"/>
      <c r="M43" s="11"/>
      <c r="N43" s="11"/>
      <c r="O43" s="11"/>
      <c r="P43" s="11"/>
      <c r="Q43" s="11"/>
      <c r="R43" s="11"/>
      <c r="S43" s="11"/>
      <c r="T43" s="11"/>
      <c r="U43" s="11"/>
      <c r="V43" s="11"/>
      <c r="W43" s="11"/>
      <c r="X43" s="11"/>
      <c r="Y43" s="11"/>
      <c r="Z43" s="11"/>
    </row>
    <row r="44" spans="2:26" ht="25.9" customHeight="1">
      <c r="B44" s="43" t="s">
        <v>22</v>
      </c>
      <c r="C44" s="44">
        <f>SUBTOTAL(109,TBL_Music[ESTIPULADO])</f>
        <v>0</v>
      </c>
      <c r="D44" s="44">
        <f>SUBTOTAL(109,TBL_Music[VALOR ATUAL])</f>
        <v>0</v>
      </c>
      <c r="E44" s="47">
        <f>SUBTOTAL(109,TBL_Music[ACIMA/ABAIXO])</f>
        <v>0</v>
      </c>
      <c r="F44" s="26"/>
      <c r="G44" s="49" t="s">
        <v>55</v>
      </c>
      <c r="H44" s="50">
        <v>0</v>
      </c>
      <c r="I44" s="50">
        <v>0</v>
      </c>
      <c r="J44" s="51">
        <f>TBL_Photography[[#This Row],[VALOR ATUAL]]-TBL_Photography[[#This Row],[ESTIPULADO]]</f>
        <v>0</v>
      </c>
      <c r="K44" s="11"/>
      <c r="L44" s="11"/>
      <c r="M44" s="11"/>
      <c r="N44" s="11"/>
      <c r="O44" s="11"/>
      <c r="P44" s="11"/>
      <c r="Q44" s="11"/>
      <c r="R44" s="11"/>
      <c r="S44" s="11"/>
      <c r="T44" s="11"/>
      <c r="U44" s="11"/>
      <c r="V44" s="11"/>
      <c r="W44" s="11"/>
      <c r="X44" s="11"/>
      <c r="Y44" s="11"/>
      <c r="Z44" s="11"/>
    </row>
    <row r="45" spans="2:26" ht="25.9" customHeight="1">
      <c r="B45" s="27"/>
      <c r="C45" s="27"/>
      <c r="D45" s="27"/>
      <c r="E45" s="27"/>
      <c r="F45" s="26"/>
      <c r="G45" s="49" t="s">
        <v>56</v>
      </c>
      <c r="H45" s="50">
        <v>0</v>
      </c>
      <c r="I45" s="50">
        <v>0</v>
      </c>
      <c r="J45" s="51">
        <f>TBL_Photography[[#This Row],[VALOR ATUAL]]-TBL_Photography[[#This Row],[ESTIPULADO]]</f>
        <v>0</v>
      </c>
      <c r="K45" s="11"/>
      <c r="L45" s="11"/>
      <c r="M45" s="11"/>
      <c r="N45" s="11"/>
      <c r="O45" s="11"/>
      <c r="P45" s="11"/>
      <c r="Q45" s="11"/>
      <c r="R45" s="11"/>
      <c r="S45" s="11"/>
      <c r="T45" s="11"/>
      <c r="U45" s="11"/>
      <c r="V45" s="11"/>
      <c r="W45" s="11"/>
      <c r="X45" s="11"/>
      <c r="Y45" s="11"/>
      <c r="Z45" s="11"/>
    </row>
    <row r="46" spans="2:26" ht="25.9" customHeight="1">
      <c r="B46" s="27"/>
      <c r="C46" s="27"/>
      <c r="D46" s="27"/>
      <c r="E46" s="27"/>
      <c r="F46" s="26"/>
      <c r="G46" s="49" t="s">
        <v>36</v>
      </c>
      <c r="H46" s="50">
        <v>0</v>
      </c>
      <c r="I46" s="50">
        <v>0</v>
      </c>
      <c r="J46" s="51">
        <f>TBL_Photography[[#This Row],[VALOR ATUAL]]-TBL_Photography[[#This Row],[ESTIPULADO]]</f>
        <v>0</v>
      </c>
      <c r="K46" s="11"/>
      <c r="L46" s="11"/>
      <c r="M46" s="11"/>
      <c r="N46" s="11"/>
      <c r="O46" s="11"/>
      <c r="P46" s="11"/>
      <c r="Q46" s="11"/>
      <c r="R46" s="11"/>
      <c r="S46" s="11"/>
      <c r="T46" s="11"/>
      <c r="U46" s="11"/>
      <c r="V46" s="11"/>
      <c r="W46" s="11"/>
      <c r="X46" s="11"/>
      <c r="Y46" s="11"/>
      <c r="Z46" s="11"/>
    </row>
    <row r="47" spans="2:26" ht="25.9" customHeight="1">
      <c r="B47" s="36" t="s">
        <v>57</v>
      </c>
      <c r="C47" s="35" t="s">
        <v>2</v>
      </c>
      <c r="D47" s="35" t="s">
        <v>3</v>
      </c>
      <c r="E47" s="37" t="s">
        <v>4</v>
      </c>
      <c r="F47" s="26"/>
      <c r="G47" s="43" t="s">
        <v>22</v>
      </c>
      <c r="H47" s="44">
        <f>SUBTOTAL(109,TBL_Photography[ESTIPULADO])</f>
        <v>0</v>
      </c>
      <c r="I47" s="44">
        <f>SUBTOTAL(109,TBL_Photography[VALOR ATUAL])</f>
        <v>0</v>
      </c>
      <c r="J47" s="47">
        <f>SUBTOTAL(109,TBL_Photography[ACIMA/ABAIXO])</f>
        <v>0</v>
      </c>
      <c r="K47" s="11"/>
      <c r="L47" s="11"/>
      <c r="M47" s="11"/>
      <c r="N47" s="11"/>
      <c r="O47" s="11"/>
      <c r="P47" s="11"/>
      <c r="Q47" s="11"/>
      <c r="R47" s="11"/>
      <c r="S47" s="11"/>
      <c r="T47" s="11"/>
      <c r="U47" s="11"/>
      <c r="V47" s="11"/>
      <c r="W47" s="11"/>
      <c r="X47" s="11"/>
      <c r="Y47" s="11"/>
      <c r="Z47" s="11"/>
    </row>
    <row r="48" spans="2:26" ht="25.9" customHeight="1">
      <c r="B48" s="49" t="s">
        <v>58</v>
      </c>
      <c r="C48" s="50">
        <v>0</v>
      </c>
      <c r="D48" s="50">
        <v>0</v>
      </c>
      <c r="E48" s="51">
        <f>TBL_Reception[[#This Row],[VALOR ATUAL]]-TBL_Reception[[#This Row],[ESTIPULADO]]</f>
        <v>0</v>
      </c>
      <c r="F48" s="26"/>
      <c r="G48" s="29"/>
      <c r="H48" s="29"/>
      <c r="I48" s="29"/>
      <c r="J48" s="29"/>
      <c r="K48" s="11"/>
      <c r="L48" s="11"/>
      <c r="M48" s="11"/>
      <c r="N48" s="11"/>
      <c r="O48" s="11"/>
      <c r="P48" s="11"/>
      <c r="Q48" s="11"/>
      <c r="R48" s="11"/>
      <c r="S48" s="11"/>
      <c r="T48" s="11"/>
      <c r="U48" s="11"/>
      <c r="V48" s="11"/>
      <c r="W48" s="11"/>
      <c r="X48" s="11"/>
      <c r="Y48" s="11"/>
      <c r="Z48" s="11"/>
    </row>
    <row r="49" spans="2:26" ht="25.9" customHeight="1">
      <c r="B49" s="49" t="s">
        <v>59</v>
      </c>
      <c r="C49" s="50">
        <v>0</v>
      </c>
      <c r="D49" s="50">
        <v>0</v>
      </c>
      <c r="E49" s="51">
        <f>TBL_Reception[[#This Row],[VALOR ATUAL]]-TBL_Reception[[#This Row],[ESTIPULADO]]</f>
        <v>0</v>
      </c>
      <c r="F49" s="26"/>
      <c r="G49" s="29"/>
      <c r="H49" s="29"/>
      <c r="I49" s="29"/>
      <c r="J49" s="29"/>
      <c r="K49" s="11"/>
      <c r="L49" s="11"/>
      <c r="M49" s="11"/>
      <c r="N49" s="11"/>
      <c r="O49" s="11"/>
      <c r="P49" s="11"/>
      <c r="Q49" s="11"/>
      <c r="R49" s="11"/>
      <c r="S49" s="11"/>
      <c r="T49" s="11"/>
      <c r="U49" s="11"/>
      <c r="V49" s="11"/>
      <c r="W49" s="11"/>
      <c r="X49" s="11"/>
      <c r="Y49" s="11"/>
      <c r="Z49" s="11"/>
    </row>
    <row r="50" spans="2:26" ht="25.9" customHeight="1">
      <c r="B50" s="49" t="s">
        <v>60</v>
      </c>
      <c r="C50" s="50">
        <v>0</v>
      </c>
      <c r="D50" s="50">
        <v>0</v>
      </c>
      <c r="E50" s="51">
        <f>TBL_Reception[[#This Row],[VALOR ATUAL]]-TBL_Reception[[#This Row],[ESTIPULADO]]</f>
        <v>0</v>
      </c>
      <c r="F50" s="26"/>
      <c r="G50" s="36" t="s">
        <v>61</v>
      </c>
      <c r="H50" s="35" t="s">
        <v>2</v>
      </c>
      <c r="I50" s="35" t="s">
        <v>3</v>
      </c>
      <c r="J50" s="37" t="s">
        <v>4</v>
      </c>
      <c r="K50" s="11"/>
      <c r="L50" s="11"/>
      <c r="M50" s="11"/>
      <c r="N50" s="11"/>
      <c r="O50" s="11"/>
      <c r="P50" s="11"/>
      <c r="Q50" s="11"/>
      <c r="R50" s="11"/>
      <c r="S50" s="11"/>
      <c r="T50" s="11"/>
      <c r="U50" s="11"/>
      <c r="V50" s="11"/>
      <c r="W50" s="11"/>
      <c r="X50" s="11"/>
      <c r="Y50" s="11"/>
      <c r="Z50" s="11"/>
    </row>
    <row r="51" spans="2:26" ht="25.9" customHeight="1">
      <c r="B51" s="49" t="s">
        <v>62</v>
      </c>
      <c r="C51" s="50">
        <v>0</v>
      </c>
      <c r="D51" s="50">
        <v>0</v>
      </c>
      <c r="E51" s="51">
        <f>TBL_Reception[[#This Row],[VALOR ATUAL]]-TBL_Reception[[#This Row],[ESTIPULADO]]</f>
        <v>0</v>
      </c>
      <c r="F51" s="26"/>
      <c r="G51" s="49" t="s">
        <v>63</v>
      </c>
      <c r="H51" s="50">
        <v>0</v>
      </c>
      <c r="I51" s="50">
        <v>0</v>
      </c>
      <c r="J51" s="51">
        <f>TBL_Stationery[[#This Row],[VALOR ATUAL]]-TBL_Stationery[[#This Row],[ESTIPULADO]]</f>
        <v>0</v>
      </c>
      <c r="K51" s="11"/>
      <c r="L51" s="11"/>
      <c r="M51" s="11"/>
      <c r="N51" s="11"/>
      <c r="O51" s="11"/>
      <c r="P51" s="11"/>
      <c r="Q51" s="11"/>
      <c r="R51" s="11"/>
      <c r="S51" s="11"/>
      <c r="T51" s="11"/>
      <c r="U51" s="11"/>
      <c r="V51" s="11"/>
      <c r="W51" s="11"/>
      <c r="X51" s="11"/>
      <c r="Y51" s="11"/>
      <c r="Z51" s="11"/>
    </row>
    <row r="52" spans="2:26" ht="25.9" customHeight="1">
      <c r="B52" s="49" t="s">
        <v>64</v>
      </c>
      <c r="C52" s="50">
        <v>0</v>
      </c>
      <c r="D52" s="50">
        <v>0</v>
      </c>
      <c r="E52" s="51">
        <f>TBL_Reception[[#This Row],[VALOR ATUAL]]-TBL_Reception[[#This Row],[ESTIPULADO]]</f>
        <v>0</v>
      </c>
      <c r="F52" s="26"/>
      <c r="G52" s="49" t="s">
        <v>65</v>
      </c>
      <c r="H52" s="50">
        <v>0</v>
      </c>
      <c r="I52" s="50">
        <v>0</v>
      </c>
      <c r="J52" s="51">
        <f>TBL_Stationery[[#This Row],[VALOR ATUAL]]-TBL_Stationery[[#This Row],[ESTIPULADO]]</f>
        <v>0</v>
      </c>
      <c r="K52" s="11"/>
      <c r="L52" s="11"/>
      <c r="M52" s="11"/>
      <c r="N52" s="11"/>
      <c r="O52" s="11"/>
      <c r="P52" s="11"/>
      <c r="Q52" s="11"/>
      <c r="R52" s="11"/>
      <c r="S52" s="11"/>
      <c r="T52" s="11"/>
      <c r="U52" s="11"/>
      <c r="V52" s="11"/>
      <c r="W52" s="11"/>
      <c r="X52" s="11"/>
      <c r="Y52" s="11"/>
      <c r="Z52" s="11"/>
    </row>
    <row r="53" spans="2:26" ht="25.9" customHeight="1">
      <c r="B53" s="49" t="s">
        <v>66</v>
      </c>
      <c r="C53" s="50">
        <v>0</v>
      </c>
      <c r="D53" s="50">
        <v>0</v>
      </c>
      <c r="E53" s="51">
        <f>TBL_Reception[[#This Row],[VALOR ATUAL]]-TBL_Reception[[#This Row],[ESTIPULADO]]</f>
        <v>0</v>
      </c>
      <c r="F53" s="26"/>
      <c r="G53" s="49" t="s">
        <v>67</v>
      </c>
      <c r="H53" s="50">
        <v>0</v>
      </c>
      <c r="I53" s="50">
        <v>0</v>
      </c>
      <c r="J53" s="51">
        <f>TBL_Stationery[[#This Row],[VALOR ATUAL]]-TBL_Stationery[[#This Row],[ESTIPULADO]]</f>
        <v>0</v>
      </c>
      <c r="K53" s="11"/>
      <c r="L53" s="11"/>
      <c r="M53" s="11"/>
      <c r="N53" s="11"/>
      <c r="O53" s="11"/>
      <c r="P53" s="11"/>
      <c r="Q53" s="11"/>
      <c r="R53" s="11"/>
      <c r="S53" s="11"/>
      <c r="T53" s="11"/>
      <c r="U53" s="11"/>
      <c r="V53" s="11"/>
      <c r="W53" s="11"/>
      <c r="X53" s="11"/>
      <c r="Y53" s="11"/>
      <c r="Z53" s="11"/>
    </row>
    <row r="54" spans="2:26" ht="25.9" customHeight="1">
      <c r="B54" s="49" t="s">
        <v>68</v>
      </c>
      <c r="C54" s="50">
        <v>0</v>
      </c>
      <c r="D54" s="50">
        <v>0</v>
      </c>
      <c r="E54" s="51">
        <f>TBL_Reception[[#This Row],[VALOR ATUAL]]-TBL_Reception[[#This Row],[ESTIPULADO]]</f>
        <v>0</v>
      </c>
      <c r="F54" s="26"/>
      <c r="G54" s="49" t="s">
        <v>69</v>
      </c>
      <c r="H54" s="50">
        <v>0</v>
      </c>
      <c r="I54" s="50">
        <v>0</v>
      </c>
      <c r="J54" s="51">
        <f>TBL_Stationery[[#This Row],[VALOR ATUAL]]-TBL_Stationery[[#This Row],[ESTIPULADO]]</f>
        <v>0</v>
      </c>
      <c r="K54" s="11"/>
      <c r="L54" s="11"/>
      <c r="M54" s="11"/>
      <c r="N54" s="11"/>
      <c r="O54" s="11"/>
      <c r="P54" s="11"/>
      <c r="Q54" s="11"/>
      <c r="R54" s="11"/>
      <c r="S54" s="11"/>
      <c r="T54" s="11"/>
      <c r="U54" s="11"/>
      <c r="V54" s="11"/>
      <c r="W54" s="11"/>
      <c r="X54" s="11"/>
      <c r="Y54" s="11"/>
      <c r="Z54" s="11"/>
    </row>
    <row r="55" spans="2:26" ht="25.9" customHeight="1">
      <c r="B55" s="49" t="s">
        <v>70</v>
      </c>
      <c r="C55" s="50">
        <v>0</v>
      </c>
      <c r="D55" s="50">
        <v>0</v>
      </c>
      <c r="E55" s="51">
        <f>TBL_Reception[[#This Row],[VALOR ATUAL]]-TBL_Reception[[#This Row],[ESTIPULADO]]</f>
        <v>0</v>
      </c>
      <c r="F55" s="26"/>
      <c r="G55" s="49" t="s">
        <v>71</v>
      </c>
      <c r="H55" s="50">
        <v>0</v>
      </c>
      <c r="I55" s="50">
        <v>0</v>
      </c>
      <c r="J55" s="51">
        <f>TBL_Stationery[[#This Row],[VALOR ATUAL]]-TBL_Stationery[[#This Row],[ESTIPULADO]]</f>
        <v>0</v>
      </c>
      <c r="K55" s="11"/>
      <c r="L55" s="11"/>
      <c r="M55" s="11"/>
      <c r="N55" s="11"/>
      <c r="O55" s="11"/>
      <c r="P55" s="11"/>
      <c r="Q55" s="11"/>
      <c r="R55" s="11"/>
      <c r="S55" s="11"/>
      <c r="T55" s="11"/>
      <c r="U55" s="11"/>
      <c r="V55" s="11"/>
      <c r="W55" s="11"/>
      <c r="X55" s="11"/>
      <c r="Y55" s="11"/>
      <c r="Z55" s="11"/>
    </row>
    <row r="56" spans="2:26" ht="25.9" customHeight="1">
      <c r="B56" s="49" t="s">
        <v>36</v>
      </c>
      <c r="C56" s="50">
        <v>0</v>
      </c>
      <c r="D56" s="50">
        <v>0</v>
      </c>
      <c r="E56" s="51">
        <f>TBL_Reception[[#This Row],[VALOR ATUAL]]-TBL_Reception[[#This Row],[ESTIPULADO]]</f>
        <v>0</v>
      </c>
      <c r="F56" s="26"/>
      <c r="G56" s="49" t="s">
        <v>72</v>
      </c>
      <c r="H56" s="50">
        <v>0</v>
      </c>
      <c r="I56" s="50">
        <v>0</v>
      </c>
      <c r="J56" s="51">
        <f>TBL_Stationery[[#This Row],[VALOR ATUAL]]-TBL_Stationery[[#This Row],[ESTIPULADO]]</f>
        <v>0</v>
      </c>
      <c r="K56" s="11"/>
      <c r="L56" s="11"/>
      <c r="M56" s="11"/>
      <c r="N56" s="11"/>
      <c r="O56" s="11"/>
      <c r="P56" s="11"/>
      <c r="Q56" s="11"/>
      <c r="R56" s="11"/>
      <c r="S56" s="11"/>
      <c r="T56" s="11"/>
      <c r="U56" s="11"/>
      <c r="V56" s="11"/>
      <c r="W56" s="11"/>
      <c r="X56" s="11"/>
      <c r="Y56" s="11"/>
      <c r="Z56" s="11"/>
    </row>
    <row r="57" spans="2:26" ht="25.9" customHeight="1">
      <c r="B57" s="43" t="s">
        <v>22</v>
      </c>
      <c r="C57" s="44">
        <f>SUBTOTAL(109,TBL_Reception[ESTIPULADO])</f>
        <v>0</v>
      </c>
      <c r="D57" s="44">
        <f>SUBTOTAL(109,TBL_Reception[VALOR ATUAL])</f>
        <v>0</v>
      </c>
      <c r="E57" s="47">
        <f>SUBTOTAL(109,TBL_Reception[ACIMA/ABAIXO])</f>
        <v>0</v>
      </c>
      <c r="F57" s="26"/>
      <c r="G57" s="49"/>
      <c r="H57" s="50">
        <v>0</v>
      </c>
      <c r="I57" s="50">
        <v>0</v>
      </c>
      <c r="J57" s="51">
        <f>TBL_Stationery[[#This Row],[VALOR ATUAL]]-TBL_Stationery[[#This Row],[ESTIPULADO]]</f>
        <v>0</v>
      </c>
      <c r="K57" s="11"/>
      <c r="L57" s="11"/>
      <c r="M57" s="11"/>
      <c r="N57" s="11"/>
      <c r="O57" s="11"/>
      <c r="P57" s="11"/>
      <c r="Q57" s="11"/>
      <c r="R57" s="11"/>
      <c r="S57" s="11"/>
      <c r="T57" s="11"/>
      <c r="U57" s="11"/>
      <c r="V57" s="11"/>
      <c r="W57" s="11"/>
      <c r="X57" s="11"/>
      <c r="Y57" s="11"/>
      <c r="Z57" s="11"/>
    </row>
    <row r="58" spans="2:26" ht="25.9" customHeight="1">
      <c r="B58" s="29"/>
      <c r="C58" s="29"/>
      <c r="D58" s="29"/>
      <c r="E58" s="29"/>
      <c r="F58" s="26"/>
      <c r="G58" s="49"/>
      <c r="H58" s="50">
        <v>0</v>
      </c>
      <c r="I58" s="50">
        <v>0</v>
      </c>
      <c r="J58" s="51">
        <f>TBL_Stationery[[#This Row],[VALOR ATUAL]]-TBL_Stationery[[#This Row],[ESTIPULADO]]</f>
        <v>0</v>
      </c>
      <c r="K58" s="11"/>
      <c r="L58" s="11"/>
      <c r="M58" s="11"/>
      <c r="N58" s="11"/>
      <c r="O58" s="11"/>
      <c r="P58" s="11"/>
      <c r="Q58" s="11"/>
      <c r="R58" s="11"/>
      <c r="S58" s="11"/>
      <c r="T58" s="11"/>
      <c r="U58" s="11"/>
      <c r="V58" s="11"/>
      <c r="W58" s="11"/>
      <c r="X58" s="11"/>
      <c r="Y58" s="11"/>
      <c r="Z58" s="11"/>
    </row>
    <row r="59" spans="2:26" ht="25.9" customHeight="1">
      <c r="B59" s="29"/>
      <c r="C59" s="29"/>
      <c r="D59" s="29"/>
      <c r="E59" s="29"/>
      <c r="F59" s="26"/>
      <c r="G59" s="49"/>
      <c r="H59" s="50">
        <v>0</v>
      </c>
      <c r="I59" s="50">
        <v>0</v>
      </c>
      <c r="J59" s="51">
        <f>TBL_Stationery[[#This Row],[VALOR ATUAL]]-TBL_Stationery[[#This Row],[ESTIPULADO]]</f>
        <v>0</v>
      </c>
      <c r="K59" s="11"/>
      <c r="L59" s="11"/>
      <c r="M59" s="11"/>
      <c r="N59" s="11"/>
      <c r="O59" s="11"/>
      <c r="P59" s="11"/>
      <c r="Q59" s="11"/>
      <c r="R59" s="11"/>
      <c r="S59" s="11"/>
      <c r="T59" s="11"/>
      <c r="U59" s="11"/>
      <c r="V59" s="11"/>
      <c r="W59" s="11"/>
      <c r="X59" s="11"/>
      <c r="Y59" s="11"/>
      <c r="Z59" s="11"/>
    </row>
    <row r="60" spans="2:26" ht="25.9" customHeight="1">
      <c r="B60" s="36" t="s">
        <v>73</v>
      </c>
      <c r="C60" s="35" t="s">
        <v>2</v>
      </c>
      <c r="D60" s="35" t="s">
        <v>3</v>
      </c>
      <c r="E60" s="37" t="s">
        <v>4</v>
      </c>
      <c r="F60" s="26"/>
      <c r="G60" s="49"/>
      <c r="H60" s="50">
        <v>0</v>
      </c>
      <c r="I60" s="50">
        <v>0</v>
      </c>
      <c r="J60" s="51">
        <f>TBL_Stationery[[#This Row],[VALOR ATUAL]]-TBL_Stationery[[#This Row],[ESTIPULADO]]</f>
        <v>0</v>
      </c>
      <c r="K60" s="11"/>
      <c r="L60" s="11"/>
      <c r="M60" s="11"/>
      <c r="N60" s="11"/>
      <c r="O60" s="11"/>
      <c r="P60" s="11"/>
      <c r="Q60" s="11"/>
      <c r="R60" s="11"/>
      <c r="S60" s="11"/>
      <c r="T60" s="11"/>
      <c r="U60" s="11"/>
      <c r="V60" s="11"/>
      <c r="W60" s="11"/>
      <c r="X60" s="11"/>
      <c r="Y60" s="11"/>
      <c r="Z60" s="11"/>
    </row>
    <row r="61" spans="2:26" ht="25.9" customHeight="1">
      <c r="B61" s="49" t="s">
        <v>74</v>
      </c>
      <c r="C61" s="50">
        <v>0</v>
      </c>
      <c r="D61" s="50">
        <v>0</v>
      </c>
      <c r="E61" s="51">
        <f>TBL_OtherExpenses[[#This Row],[VALOR ATUAL]]-TBL_OtherExpenses[[#This Row],[ESTIPULADO]]</f>
        <v>0</v>
      </c>
      <c r="F61" s="26"/>
      <c r="G61" s="43" t="s">
        <v>22</v>
      </c>
      <c r="H61" s="44">
        <f>SUBTOTAL(109,TBL_Stationery[ESTIPULADO])</f>
        <v>0</v>
      </c>
      <c r="I61" s="44">
        <f>SUBTOTAL(109,TBL_Stationery[VALOR ATUAL])</f>
        <v>0</v>
      </c>
      <c r="J61" s="47">
        <f>SUBTOTAL(109,TBL_Stationery[ACIMA/ABAIXO])</f>
        <v>0</v>
      </c>
      <c r="K61" s="11"/>
      <c r="L61" s="11"/>
      <c r="M61" s="11"/>
      <c r="N61" s="11"/>
      <c r="O61" s="11"/>
      <c r="P61" s="11"/>
      <c r="Q61" s="11"/>
      <c r="R61" s="11"/>
      <c r="S61" s="11"/>
      <c r="T61" s="11"/>
      <c r="U61" s="11"/>
      <c r="V61" s="11"/>
      <c r="W61" s="11"/>
      <c r="X61" s="11"/>
      <c r="Y61" s="11"/>
      <c r="Z61" s="11"/>
    </row>
    <row r="62" spans="2:26" ht="25.9" customHeight="1">
      <c r="B62" s="49" t="s">
        <v>75</v>
      </c>
      <c r="C62" s="50">
        <v>0</v>
      </c>
      <c r="D62" s="50">
        <v>0</v>
      </c>
      <c r="E62" s="51">
        <f>TBL_OtherExpenses[[#This Row],[VALOR ATUAL]]-TBL_OtherExpenses[[#This Row],[ESTIPULADO]]</f>
        <v>0</v>
      </c>
      <c r="F62" s="26"/>
      <c r="G62" s="29"/>
      <c r="H62" s="29"/>
      <c r="I62" s="29"/>
      <c r="J62" s="29"/>
      <c r="K62" s="11"/>
      <c r="L62" s="11"/>
      <c r="M62" s="11"/>
      <c r="N62" s="11"/>
      <c r="O62" s="11"/>
      <c r="P62" s="11"/>
      <c r="Q62" s="11"/>
      <c r="R62" s="11"/>
      <c r="S62" s="11"/>
      <c r="T62" s="11"/>
      <c r="U62" s="11"/>
      <c r="V62" s="11"/>
      <c r="W62" s="11"/>
      <c r="X62" s="11"/>
      <c r="Y62" s="11"/>
      <c r="Z62" s="11"/>
    </row>
    <row r="63" spans="2:26" ht="25.9" customHeight="1">
      <c r="B63" s="49" t="s">
        <v>76</v>
      </c>
      <c r="C63" s="50">
        <v>0</v>
      </c>
      <c r="D63" s="50">
        <v>0</v>
      </c>
      <c r="E63" s="51">
        <f>TBL_OtherExpenses[[#This Row],[VALOR ATUAL]]-TBL_OtherExpenses[[#This Row],[ESTIPULADO]]</f>
        <v>0</v>
      </c>
      <c r="F63" s="26"/>
      <c r="G63" s="29"/>
      <c r="H63" s="29"/>
      <c r="I63" s="29"/>
      <c r="J63" s="29"/>
      <c r="K63" s="11"/>
      <c r="L63" s="11"/>
      <c r="M63" s="11"/>
      <c r="N63" s="11"/>
      <c r="O63" s="11"/>
      <c r="P63" s="11"/>
      <c r="Q63" s="11"/>
      <c r="R63" s="11"/>
      <c r="S63" s="11"/>
      <c r="T63" s="11"/>
      <c r="U63" s="11"/>
      <c r="V63" s="11"/>
      <c r="W63" s="11"/>
      <c r="X63" s="11"/>
      <c r="Y63" s="11"/>
      <c r="Z63" s="11"/>
    </row>
    <row r="64" spans="2:26" ht="25.9" customHeight="1">
      <c r="B64" s="49" t="s">
        <v>77</v>
      </c>
      <c r="C64" s="50">
        <v>0</v>
      </c>
      <c r="D64" s="50">
        <v>0</v>
      </c>
      <c r="E64" s="51">
        <f>TBL_OtherExpenses[[#This Row],[VALOR ATUAL]]-TBL_OtherExpenses[[#This Row],[ESTIPULADO]]</f>
        <v>0</v>
      </c>
      <c r="F64" s="26"/>
      <c r="G64" s="36" t="s">
        <v>78</v>
      </c>
      <c r="H64" s="35" t="s">
        <v>2</v>
      </c>
      <c r="I64" s="35" t="s">
        <v>3</v>
      </c>
      <c r="J64" s="37" t="s">
        <v>4</v>
      </c>
      <c r="K64" s="11"/>
      <c r="L64" s="11"/>
      <c r="M64" s="11"/>
      <c r="N64" s="11"/>
      <c r="O64" s="11"/>
      <c r="P64" s="11"/>
      <c r="Q64" s="11"/>
      <c r="R64" s="11"/>
      <c r="S64" s="11"/>
      <c r="T64" s="11"/>
      <c r="U64" s="11"/>
      <c r="V64" s="11"/>
      <c r="W64" s="11"/>
      <c r="X64" s="11"/>
      <c r="Y64" s="11"/>
      <c r="Z64" s="11"/>
    </row>
    <row r="65" spans="1:26" ht="25.9" customHeight="1">
      <c r="B65" s="49" t="s">
        <v>79</v>
      </c>
      <c r="C65" s="50">
        <v>0</v>
      </c>
      <c r="D65" s="50">
        <v>0</v>
      </c>
      <c r="E65" s="51">
        <f>TBL_OtherExpenses[[#This Row],[VALOR ATUAL]]-TBL_OtherExpenses[[#This Row],[ESTIPULADO]]</f>
        <v>0</v>
      </c>
      <c r="F65" s="26"/>
      <c r="G65" s="49" t="s">
        <v>80</v>
      </c>
      <c r="H65" s="50">
        <v>0</v>
      </c>
      <c r="I65" s="50">
        <v>0</v>
      </c>
      <c r="J65" s="51">
        <f>TBL_Transportation[[#This Row],[VALOR ATUAL]]-TBL_Transportation[[#This Row],[ESTIPULADO]]</f>
        <v>0</v>
      </c>
      <c r="K65" s="11"/>
      <c r="L65" s="11"/>
      <c r="M65" s="11"/>
      <c r="N65" s="11"/>
      <c r="O65" s="11"/>
      <c r="P65" s="11"/>
      <c r="Q65" s="11"/>
      <c r="R65" s="11"/>
      <c r="S65" s="11"/>
      <c r="T65" s="11"/>
      <c r="U65" s="11"/>
      <c r="V65" s="11"/>
      <c r="W65" s="11"/>
      <c r="X65" s="11"/>
      <c r="Y65" s="11"/>
      <c r="Z65" s="11"/>
    </row>
    <row r="66" spans="1:26" ht="25.9" customHeight="1">
      <c r="B66" s="49" t="s">
        <v>81</v>
      </c>
      <c r="C66" s="50">
        <v>0</v>
      </c>
      <c r="D66" s="50">
        <v>0</v>
      </c>
      <c r="E66" s="51">
        <f>TBL_OtherExpenses[[#This Row],[VALOR ATUAL]]-TBL_OtherExpenses[[#This Row],[ESTIPULADO]]</f>
        <v>0</v>
      </c>
      <c r="F66" s="26"/>
      <c r="G66" s="49" t="s">
        <v>82</v>
      </c>
      <c r="H66" s="50">
        <v>0</v>
      </c>
      <c r="I66" s="50">
        <v>0</v>
      </c>
      <c r="J66" s="51">
        <f>TBL_Transportation[[#This Row],[VALOR ATUAL]]-TBL_Transportation[[#This Row],[ESTIPULADO]]</f>
        <v>0</v>
      </c>
      <c r="K66" s="11"/>
      <c r="L66" s="11"/>
      <c r="M66" s="11"/>
      <c r="N66" s="11"/>
      <c r="O66" s="11"/>
      <c r="P66" s="11"/>
      <c r="Q66" s="11"/>
      <c r="R66" s="11"/>
      <c r="S66" s="11"/>
      <c r="T66" s="11"/>
      <c r="U66" s="11"/>
      <c r="V66" s="11"/>
      <c r="W66" s="11"/>
      <c r="X66" s="11"/>
      <c r="Y66" s="11"/>
      <c r="Z66" s="11"/>
    </row>
    <row r="67" spans="1:26" ht="25.9" customHeight="1">
      <c r="B67" s="49" t="s">
        <v>83</v>
      </c>
      <c r="C67" s="50">
        <v>0</v>
      </c>
      <c r="D67" s="50">
        <v>0</v>
      </c>
      <c r="E67" s="51">
        <f>TBL_OtherExpenses[[#This Row],[VALOR ATUAL]]-TBL_OtherExpenses[[#This Row],[ESTIPULADO]]</f>
        <v>0</v>
      </c>
      <c r="F67" s="26"/>
      <c r="G67" s="49" t="s">
        <v>84</v>
      </c>
      <c r="H67" s="50">
        <v>0</v>
      </c>
      <c r="I67" s="50">
        <v>0</v>
      </c>
      <c r="J67" s="51">
        <f>TBL_Transportation[[#This Row],[VALOR ATUAL]]-TBL_Transportation[[#This Row],[ESTIPULADO]]</f>
        <v>0</v>
      </c>
      <c r="K67" s="11"/>
      <c r="L67" s="11"/>
      <c r="M67" s="11"/>
      <c r="N67" s="11"/>
      <c r="O67" s="11"/>
      <c r="P67" s="11"/>
      <c r="Q67" s="11"/>
      <c r="R67" s="11"/>
      <c r="S67" s="11"/>
      <c r="T67" s="11"/>
      <c r="U67" s="11"/>
      <c r="V67" s="11"/>
      <c r="W67" s="11"/>
      <c r="X67" s="11"/>
      <c r="Y67" s="11"/>
      <c r="Z67" s="11"/>
    </row>
    <row r="68" spans="1:26" ht="25.9" customHeight="1">
      <c r="B68" s="49" t="s">
        <v>85</v>
      </c>
      <c r="C68" s="50">
        <v>0</v>
      </c>
      <c r="D68" s="50">
        <v>0</v>
      </c>
      <c r="E68" s="51">
        <f>TBL_OtherExpenses[[#This Row],[VALOR ATUAL]]-TBL_OtherExpenses[[#This Row],[ESTIPULADO]]</f>
        <v>0</v>
      </c>
      <c r="F68" s="26"/>
      <c r="G68" s="49" t="s">
        <v>36</v>
      </c>
      <c r="H68" s="50">
        <v>0</v>
      </c>
      <c r="I68" s="50">
        <v>0</v>
      </c>
      <c r="J68" s="51">
        <f>TBL_Transportation[[#This Row],[VALOR ATUAL]]-TBL_Transportation[[#This Row],[ESTIPULADO]]</f>
        <v>0</v>
      </c>
      <c r="K68" s="11"/>
      <c r="L68" s="11"/>
      <c r="M68" s="11"/>
      <c r="N68" s="11"/>
      <c r="O68" s="11"/>
      <c r="P68" s="11"/>
      <c r="Q68" s="11"/>
      <c r="R68" s="11"/>
      <c r="S68" s="11"/>
      <c r="T68" s="11"/>
      <c r="U68" s="11"/>
      <c r="V68" s="11"/>
      <c r="W68" s="11"/>
      <c r="X68" s="11"/>
      <c r="Y68" s="11"/>
      <c r="Z68" s="11"/>
    </row>
    <row r="69" spans="1:26" ht="25.9" customHeight="1">
      <c r="B69" s="43" t="s">
        <v>22</v>
      </c>
      <c r="C69" s="44">
        <f>SUBTOTAL(109,TBL_OtherExpenses[ESTIPULADO])</f>
        <v>0</v>
      </c>
      <c r="D69" s="44">
        <f>SUBTOTAL(109,TBL_OtherExpenses[VALOR ATUAL])</f>
        <v>0</v>
      </c>
      <c r="E69" s="47">
        <f>SUBTOTAL(109,TBL_OtherExpenses[ACIMA/ABAIXO])</f>
        <v>0</v>
      </c>
      <c r="F69" s="26"/>
      <c r="G69" s="43" t="s">
        <v>22</v>
      </c>
      <c r="H69" s="44">
        <f>SUBTOTAL(109,TBL_Transportation[ESTIPULADO])</f>
        <v>0</v>
      </c>
      <c r="I69" s="44">
        <f>SUBTOTAL(109,TBL_Transportation[VALOR ATUAL])</f>
        <v>0</v>
      </c>
      <c r="J69" s="47">
        <f>SUBTOTAL(109,TBL_Transportation[ACIMA/ABAIXO])</f>
        <v>0</v>
      </c>
      <c r="K69" s="11"/>
      <c r="L69" s="11"/>
      <c r="M69" s="11"/>
      <c r="N69" s="11"/>
      <c r="O69" s="11"/>
      <c r="P69" s="11"/>
      <c r="Q69" s="11"/>
      <c r="R69" s="11"/>
      <c r="S69" s="11"/>
      <c r="T69" s="11"/>
      <c r="U69" s="11"/>
      <c r="V69" s="11"/>
      <c r="W69" s="11"/>
      <c r="X69" s="11"/>
      <c r="Y69" s="11"/>
      <c r="Z69" s="11"/>
    </row>
    <row r="70" spans="1:26" ht="16.149999999999999" customHeight="1">
      <c r="A70" s="11"/>
      <c r="B70" s="30"/>
      <c r="C70" s="31"/>
      <c r="D70" s="31"/>
      <c r="E70" s="26"/>
      <c r="F70" s="26"/>
      <c r="G70" s="32"/>
      <c r="H70" s="31"/>
      <c r="I70" s="31"/>
      <c r="J70" s="26"/>
      <c r="K70" s="11"/>
      <c r="L70" s="11"/>
      <c r="M70" s="11"/>
      <c r="N70" s="11"/>
      <c r="O70" s="11"/>
      <c r="P70" s="11"/>
      <c r="Q70" s="11"/>
      <c r="R70" s="11"/>
      <c r="S70" s="11"/>
      <c r="T70" s="11"/>
      <c r="U70" s="11"/>
      <c r="V70" s="11"/>
      <c r="W70" s="11"/>
      <c r="X70" s="11"/>
      <c r="Y70" s="11"/>
      <c r="Z70" s="11"/>
    </row>
    <row r="71" spans="1:26" ht="16.149999999999999" customHeight="1">
      <c r="A71" s="11"/>
      <c r="B71" s="30"/>
      <c r="C71" s="33"/>
      <c r="D71" s="33"/>
      <c r="E71" s="34"/>
      <c r="F71" s="34"/>
      <c r="G71" s="30"/>
      <c r="H71" s="33"/>
      <c r="I71" s="33"/>
      <c r="J71" s="34"/>
      <c r="K71" s="11"/>
      <c r="L71" s="11"/>
      <c r="M71" s="11"/>
      <c r="N71" s="11"/>
      <c r="O71" s="11"/>
      <c r="P71" s="11"/>
      <c r="Q71" s="11"/>
      <c r="R71" s="11"/>
      <c r="S71" s="11"/>
      <c r="T71" s="11"/>
      <c r="U71" s="11"/>
      <c r="V71" s="11"/>
      <c r="W71" s="11"/>
      <c r="X71" s="11"/>
      <c r="Y71" s="11"/>
      <c r="Z71" s="11"/>
    </row>
    <row r="72" spans="1:26" ht="16.149999999999999" customHeight="1">
      <c r="A72" s="11"/>
      <c r="B72" s="30"/>
      <c r="C72" s="33"/>
      <c r="D72" s="33"/>
      <c r="E72" s="34"/>
      <c r="F72" s="34"/>
      <c r="G72" s="30"/>
      <c r="H72" s="33"/>
      <c r="I72" s="33"/>
      <c r="J72" s="34"/>
      <c r="K72" s="11"/>
      <c r="L72" s="11"/>
      <c r="M72" s="11"/>
      <c r="N72" s="11"/>
      <c r="O72" s="11"/>
      <c r="P72" s="11"/>
      <c r="Q72" s="11"/>
      <c r="R72" s="11"/>
      <c r="S72" s="11"/>
      <c r="T72" s="11"/>
      <c r="U72" s="11"/>
      <c r="V72" s="11"/>
      <c r="W72" s="11"/>
      <c r="X72" s="11"/>
      <c r="Y72" s="11"/>
      <c r="Z72" s="11"/>
    </row>
    <row r="73" spans="1:26" ht="16.149999999999999" customHeight="1">
      <c r="A73" s="11"/>
      <c r="B73" s="30"/>
      <c r="C73" s="33"/>
      <c r="D73" s="33"/>
      <c r="E73" s="34"/>
      <c r="F73" s="34"/>
      <c r="G73" s="30"/>
      <c r="H73" s="33"/>
      <c r="I73" s="33"/>
      <c r="J73" s="34"/>
      <c r="K73" s="11"/>
    </row>
    <row r="74" spans="1:26" ht="16.149999999999999" customHeight="1">
      <c r="A74" s="11"/>
      <c r="B74" s="30"/>
      <c r="C74" s="33"/>
      <c r="D74" s="33"/>
      <c r="E74" s="34"/>
      <c r="F74" s="34"/>
      <c r="G74" s="30"/>
      <c r="H74" s="33"/>
      <c r="I74" s="33"/>
      <c r="J74" s="34"/>
      <c r="K74" s="11"/>
    </row>
    <row r="75" spans="1:26" ht="16.149999999999999" customHeight="1">
      <c r="A75" s="11"/>
      <c r="B75" s="30"/>
      <c r="C75" s="33"/>
      <c r="D75" s="33"/>
      <c r="E75" s="34"/>
      <c r="F75" s="34"/>
      <c r="G75" s="30"/>
      <c r="H75" s="33"/>
      <c r="I75" s="33"/>
      <c r="J75" s="34"/>
      <c r="K75" s="11"/>
    </row>
    <row r="76" spans="1:26" ht="16.149999999999999" customHeight="1">
      <c r="A76" s="11"/>
      <c r="B76" s="30"/>
      <c r="C76" s="33"/>
      <c r="D76" s="33"/>
      <c r="E76" s="34"/>
      <c r="F76" s="34"/>
      <c r="G76" s="30"/>
      <c r="H76" s="33"/>
      <c r="I76" s="33"/>
      <c r="J76" s="34"/>
      <c r="K76" s="11"/>
    </row>
    <row r="77" spans="1:26" ht="16.149999999999999" customHeight="1">
      <c r="A77" s="11"/>
      <c r="B77" s="30"/>
      <c r="C77" s="33"/>
      <c r="D77" s="33"/>
      <c r="E77" s="34"/>
      <c r="F77" s="34"/>
      <c r="G77" s="30"/>
      <c r="H77" s="33"/>
      <c r="I77" s="33"/>
      <c r="J77" s="34"/>
      <c r="K77" s="11"/>
    </row>
    <row r="78" spans="1:26" ht="16.149999999999999" customHeight="1">
      <c r="A78" s="11"/>
      <c r="B78" s="30"/>
      <c r="C78" s="33"/>
      <c r="D78" s="33"/>
      <c r="E78" s="34"/>
      <c r="F78" s="34"/>
      <c r="G78" s="30"/>
      <c r="H78" s="33"/>
      <c r="I78" s="33"/>
      <c r="J78" s="34"/>
      <c r="K78" s="11"/>
    </row>
    <row r="79" spans="1:26" ht="16.149999999999999" customHeight="1">
      <c r="A79" s="11"/>
      <c r="B79" s="30"/>
      <c r="C79" s="33"/>
      <c r="D79" s="33"/>
      <c r="E79" s="34"/>
      <c r="F79" s="34"/>
      <c r="G79" s="30"/>
      <c r="H79" s="33"/>
      <c r="I79" s="33"/>
      <c r="J79" s="34"/>
      <c r="K79" s="11"/>
    </row>
    <row r="80" spans="1:26" ht="16.149999999999999" customHeight="1">
      <c r="A80" s="11"/>
      <c r="B80" s="30"/>
      <c r="C80" s="33"/>
      <c r="D80" s="33"/>
      <c r="E80" s="34"/>
      <c r="F80" s="34"/>
      <c r="G80" s="30"/>
      <c r="H80" s="33"/>
      <c r="I80" s="33"/>
      <c r="J80" s="34"/>
      <c r="K80" s="11"/>
    </row>
    <row r="81" spans="1:11" ht="16.149999999999999" customHeight="1">
      <c r="A81" s="11"/>
      <c r="B81" s="30"/>
      <c r="C81" s="33"/>
      <c r="D81" s="33"/>
      <c r="E81" s="34"/>
      <c r="F81" s="34"/>
      <c r="G81" s="30"/>
      <c r="H81" s="33"/>
      <c r="I81" s="33"/>
      <c r="J81" s="34"/>
      <c r="K81" s="11"/>
    </row>
    <row r="82" spans="1:11" ht="16.149999999999999" customHeight="1">
      <c r="A82" s="11"/>
      <c r="B82" s="30"/>
      <c r="C82" s="33"/>
      <c r="D82" s="33"/>
      <c r="E82" s="34"/>
      <c r="F82" s="34"/>
      <c r="G82" s="30"/>
      <c r="H82" s="33"/>
      <c r="I82" s="33"/>
      <c r="J82" s="34"/>
      <c r="K82" s="11"/>
    </row>
    <row r="83" spans="1:11" ht="16.149999999999999" customHeight="1">
      <c r="A83" s="11"/>
      <c r="B83" s="30"/>
      <c r="C83" s="33"/>
      <c r="D83" s="33"/>
      <c r="E83" s="34"/>
      <c r="F83" s="34"/>
      <c r="G83" s="30"/>
      <c r="H83" s="33"/>
      <c r="I83" s="33"/>
      <c r="J83" s="34"/>
      <c r="K83" s="11"/>
    </row>
    <row r="84" spans="1:11" ht="16.149999999999999" customHeight="1">
      <c r="A84" s="11"/>
      <c r="B84" s="30"/>
      <c r="C84" s="33"/>
      <c r="D84" s="33"/>
      <c r="E84" s="34"/>
      <c r="F84" s="34"/>
      <c r="G84" s="30"/>
      <c r="H84" s="33"/>
      <c r="I84" s="33"/>
      <c r="J84" s="34"/>
      <c r="K84" s="11"/>
    </row>
    <row r="85" spans="1:11" ht="16.149999999999999" customHeight="1">
      <c r="A85" s="11"/>
      <c r="B85" s="30"/>
      <c r="C85" s="33"/>
      <c r="D85" s="33"/>
      <c r="E85" s="34"/>
      <c r="F85" s="34"/>
      <c r="G85" s="30"/>
      <c r="H85" s="33"/>
      <c r="I85" s="33"/>
      <c r="J85" s="34"/>
      <c r="K85" s="11"/>
    </row>
    <row r="86" spans="1:11" ht="16.149999999999999" customHeight="1">
      <c r="A86" s="11"/>
      <c r="B86" s="30"/>
      <c r="C86" s="33"/>
      <c r="D86" s="33"/>
      <c r="E86" s="34"/>
      <c r="F86" s="34"/>
      <c r="G86" s="30"/>
      <c r="H86" s="33"/>
      <c r="I86" s="33"/>
      <c r="J86" s="34"/>
      <c r="K86" s="11"/>
    </row>
    <row r="87" spans="1:11" ht="16.149999999999999" customHeight="1">
      <c r="A87" s="11"/>
      <c r="B87" s="30"/>
      <c r="C87" s="33"/>
      <c r="D87" s="33"/>
      <c r="E87" s="34"/>
      <c r="F87" s="34"/>
      <c r="G87" s="30"/>
      <c r="H87" s="33"/>
      <c r="I87" s="33"/>
      <c r="J87" s="34"/>
      <c r="K87" s="11"/>
    </row>
    <row r="88" spans="1:11" ht="16.149999999999999" customHeight="1">
      <c r="A88" s="11"/>
      <c r="B88" s="30"/>
      <c r="C88" s="33"/>
      <c r="D88" s="33"/>
      <c r="E88" s="34"/>
      <c r="F88" s="34"/>
      <c r="G88" s="30"/>
      <c r="H88" s="33"/>
      <c r="I88" s="33"/>
      <c r="J88" s="34"/>
      <c r="K88" s="11"/>
    </row>
    <row r="89" spans="1:11" ht="16.149999999999999" customHeight="1">
      <c r="A89" s="11"/>
      <c r="B89" s="30"/>
      <c r="C89" s="33"/>
      <c r="D89" s="33"/>
      <c r="E89" s="34"/>
      <c r="F89" s="34"/>
      <c r="G89" s="30"/>
      <c r="H89" s="33"/>
      <c r="I89" s="33"/>
      <c r="J89" s="34"/>
      <c r="K89" s="11"/>
    </row>
    <row r="90" spans="1:11" ht="16.149999999999999" customHeight="1">
      <c r="A90" s="11"/>
      <c r="B90" s="12"/>
      <c r="C90" s="13"/>
      <c r="D90" s="13"/>
      <c r="E90" s="11"/>
      <c r="F90" s="11"/>
      <c r="G90" s="12"/>
      <c r="H90" s="13"/>
      <c r="I90" s="13"/>
      <c r="J90" s="11"/>
      <c r="K90" s="11"/>
    </row>
    <row r="91" spans="1:11" ht="16.149999999999999" customHeight="1">
      <c r="A91" s="11"/>
      <c r="B91" s="12"/>
      <c r="C91" s="13"/>
      <c r="D91" s="13"/>
      <c r="E91" s="11"/>
      <c r="F91" s="11"/>
      <c r="G91" s="12"/>
      <c r="H91" s="13"/>
      <c r="I91" s="13"/>
      <c r="J91" s="11"/>
      <c r="K91" s="11"/>
    </row>
    <row r="92" spans="1:11" ht="16.149999999999999" customHeight="1">
      <c r="A92" s="11"/>
      <c r="B92" s="12"/>
      <c r="C92" s="13"/>
      <c r="D92" s="13"/>
      <c r="E92" s="11"/>
      <c r="F92" s="11"/>
      <c r="G92" s="12"/>
      <c r="H92" s="13"/>
      <c r="I92" s="13"/>
      <c r="J92" s="11"/>
      <c r="K92" s="11"/>
    </row>
    <row r="93" spans="1:11" ht="16.149999999999999" customHeight="1">
      <c r="A93" s="11"/>
      <c r="B93" s="12"/>
      <c r="C93" s="13"/>
      <c r="D93" s="13"/>
      <c r="E93" s="11"/>
      <c r="F93" s="11"/>
      <c r="G93" s="12"/>
      <c r="H93" s="13"/>
      <c r="I93" s="13"/>
      <c r="J93" s="11"/>
      <c r="K93" s="11"/>
    </row>
    <row r="94" spans="1:11" ht="16.149999999999999" customHeight="1">
      <c r="A94" s="11"/>
      <c r="B94" s="12"/>
      <c r="C94" s="13"/>
      <c r="D94" s="13"/>
      <c r="E94" s="11"/>
      <c r="F94" s="11"/>
      <c r="G94" s="12"/>
      <c r="H94" s="13"/>
      <c r="I94" s="13"/>
      <c r="J94" s="11"/>
      <c r="K94" s="11"/>
    </row>
    <row r="95" spans="1:11" ht="16.149999999999999" customHeight="1">
      <c r="A95" s="11"/>
      <c r="B95" s="12"/>
      <c r="C95" s="13"/>
      <c r="D95" s="13"/>
      <c r="E95" s="11"/>
      <c r="F95" s="11"/>
      <c r="G95" s="12"/>
      <c r="H95" s="13"/>
      <c r="I95" s="13"/>
      <c r="J95" s="11"/>
      <c r="K95" s="11"/>
    </row>
    <row r="96" spans="1:11" ht="16.149999999999999" customHeight="1">
      <c r="A96" s="11"/>
      <c r="B96" s="12"/>
      <c r="C96" s="13"/>
      <c r="D96" s="13"/>
      <c r="E96" s="11"/>
      <c r="F96" s="11"/>
      <c r="G96" s="12"/>
      <c r="H96" s="13"/>
      <c r="I96" s="13"/>
      <c r="J96" s="11"/>
      <c r="K96" s="11"/>
    </row>
    <row r="97" spans="1:11" ht="16.149999999999999" customHeight="1">
      <c r="A97" s="11"/>
      <c r="B97" s="12"/>
      <c r="C97" s="13"/>
      <c r="D97" s="13"/>
      <c r="E97" s="11"/>
      <c r="F97" s="11"/>
      <c r="G97" s="12"/>
      <c r="H97" s="13"/>
      <c r="I97" s="13"/>
      <c r="J97" s="11"/>
      <c r="K97" s="11"/>
    </row>
    <row r="98" spans="1:11" ht="16.149999999999999" customHeight="1">
      <c r="A98" s="11"/>
      <c r="B98" s="12"/>
      <c r="C98" s="13"/>
      <c r="D98" s="13"/>
      <c r="E98" s="11"/>
      <c r="F98" s="11"/>
      <c r="G98" s="12"/>
      <c r="H98" s="13"/>
      <c r="I98" s="13"/>
      <c r="J98" s="11"/>
      <c r="K98" s="11"/>
    </row>
    <row r="99" spans="1:11" ht="16.149999999999999" customHeight="1">
      <c r="A99" s="11"/>
      <c r="B99" s="12"/>
      <c r="C99" s="13"/>
      <c r="D99" s="13"/>
      <c r="E99" s="11"/>
      <c r="F99" s="11"/>
      <c r="G99" s="12"/>
      <c r="H99" s="13"/>
      <c r="I99" s="13"/>
      <c r="J99" s="11"/>
      <c r="K99" s="11"/>
    </row>
    <row r="100" spans="1:11" ht="16.149999999999999" customHeight="1">
      <c r="A100" s="11"/>
      <c r="B100" s="12"/>
      <c r="C100" s="13"/>
      <c r="D100" s="13"/>
      <c r="E100" s="11"/>
      <c r="F100" s="11"/>
      <c r="G100" s="12"/>
      <c r="H100" s="13"/>
      <c r="I100" s="13"/>
      <c r="J100" s="11"/>
      <c r="K100" s="11"/>
    </row>
    <row r="101" spans="1:11" ht="16.149999999999999" customHeight="1">
      <c r="A101" s="11"/>
      <c r="B101" s="12"/>
      <c r="C101" s="13"/>
      <c r="D101" s="13"/>
      <c r="E101" s="11"/>
      <c r="F101" s="11"/>
      <c r="G101" s="12"/>
      <c r="H101" s="13"/>
      <c r="I101" s="13"/>
      <c r="J101" s="11"/>
      <c r="K101" s="11"/>
    </row>
    <row r="102" spans="1:11" ht="16.149999999999999" customHeight="1">
      <c r="A102" s="11"/>
      <c r="B102" s="12"/>
      <c r="C102" s="13"/>
      <c r="D102" s="13"/>
      <c r="E102" s="11"/>
      <c r="F102" s="11"/>
      <c r="G102" s="12"/>
      <c r="H102" s="13"/>
      <c r="I102" s="13"/>
      <c r="J102" s="11"/>
      <c r="K102" s="11"/>
    </row>
    <row r="103" spans="1:11" ht="16.149999999999999" customHeight="1">
      <c r="A103" s="11"/>
      <c r="B103" s="12"/>
      <c r="C103" s="13"/>
      <c r="D103" s="13"/>
      <c r="E103" s="11"/>
      <c r="F103" s="11"/>
      <c r="G103" s="12"/>
      <c r="H103" s="13"/>
      <c r="I103" s="13"/>
      <c r="J103" s="11"/>
      <c r="K103" s="11"/>
    </row>
  </sheetData>
  <mergeCells count="1">
    <mergeCell ref="B2:J2"/>
  </mergeCells>
  <conditionalFormatting sqref="E6:E16 E21:E29 E33:E37 E41:E44 E48:E57 E61:E69 J21:J27 J31:J37 J41:J47 J51:J61 J65:J69">
    <cfRule type="iconSet" priority="9">
      <iconSet iconSet="3ArrowsGray" showValue="0">
        <cfvo type="percent" val="0"/>
        <cfvo type="num" val="0"/>
        <cfvo type="num" val="0" gte="0"/>
      </iconSet>
    </cfRule>
  </conditionalFormatting>
  <dataValidations count="13">
    <dataValidation allowBlank="1" showInputMessage="1" showErrorMessage="1" prompt="Chart summarizing Actual Expenses sorted in descending order" sqref="G6" xr:uid="{00000000-0002-0000-0000-000000000000}"/>
    <dataValidation allowBlank="1" showInputMessage="1" showErrorMessage="1" prompt="Enter budget details under Apparel category" sqref="B20" xr:uid="{00000000-0002-0000-0000-000003000000}"/>
    <dataValidation allowBlank="1" showInputMessage="1" showErrorMessage="1" prompt="Enter budget details under Gifts category" sqref="B32" xr:uid="{00000000-0002-0000-0000-000004000000}"/>
    <dataValidation allowBlank="1" showInputMessage="1" showErrorMessage="1" prompt="Enter budget details under Music category" sqref="B40" xr:uid="{00000000-0002-0000-0000-000005000000}"/>
    <dataValidation allowBlank="1" showInputMessage="1" showErrorMessage="1" prompt="Enter budget details under Reception category" sqref="B47" xr:uid="{00000000-0002-0000-0000-000006000000}"/>
    <dataValidation allowBlank="1" showInputMessage="1" showErrorMessage="1" prompt="Enter budget details for Other Expenses" sqref="B60" xr:uid="{00000000-0002-0000-0000-000007000000}"/>
    <dataValidation allowBlank="1" showInputMessage="1" showErrorMessage="1" prompt="Enter budget details under Decorations category" sqref="G20" xr:uid="{00000000-0002-0000-0000-000008000000}"/>
    <dataValidation allowBlank="1" showInputMessage="1" showErrorMessage="1" prompt="Enter budget details under Flowers category" sqref="G30" xr:uid="{00000000-0002-0000-0000-000009000000}"/>
    <dataValidation allowBlank="1" showInputMessage="1" showErrorMessage="1" prompt="Enter budget details under Photography category" sqref="G40" xr:uid="{00000000-0002-0000-0000-00000A000000}"/>
    <dataValidation allowBlank="1" showInputMessage="1" showErrorMessage="1" prompt="Enter budget details under Stationery / Printing category" sqref="G50" xr:uid="{00000000-0002-0000-0000-00000B000000}"/>
    <dataValidation allowBlank="1" showInputMessage="1" showErrorMessage="1" prompt="Enter budget details under Transportation category" sqref="G64" xr:uid="{00000000-0002-0000-0000-00000C000000}"/>
    <dataValidation allowBlank="1" showInputMessage="1" showErrorMessage="1" prompt="The categories in this list correspond to the tables below.  Update the information in the tables below for the data in this table to update automatically.  Formulas in this table are connected to the related tables below." sqref="B5" xr:uid="{08549B67-1452-4EB6-BE6D-1E91DB254F37}"/>
    <dataValidation allowBlank="1" showInputMessage="1" showErrorMessage="1" prompt="The information in this column of the Summary table is automatically calculated based on the information provided in the data tables below." sqref="C5:E5 C20:E20 H20:J20 H30:J30 C32:E32 C40:E40 H40:J40 C47:E47 H50:J50 C60:E60 H64:J64" xr:uid="{00000000-0002-0000-0000-000002000000}"/>
  </dataValidations>
  <printOptions horizontalCentered="1"/>
  <pageMargins left="0.4" right="0.4" top="0.4" bottom="0.4" header="0.3" footer="0.3"/>
  <pageSetup scale="63" orientation="portrait" horizontalDpi="4294967293" r:id="rId1"/>
  <ignoredErrors>
    <ignoredError sqref="J31:J35 E33:E36 C28:E28 B9:E9 C42:E42 C52:E52 H55 C68:E68 J65 G67 C6:E6 E21 C22:E22 C23:E23 C24:E24 C25:E25 C26:E26 C27:E27 J21:J26 E41 J41:J46 J51:J60 E48 E61 J66:J68 C43:E43 H60 C56:E56 H52 H53 H54 H57:H59 H56 C62:E62 C63:E63 C64:E64 C65:E65 C66:E66 C67:E67 C49:E49 C50:E50 C51:E51 C55:E55 C53:E53 C54:E54 C7:E7 C8:E8 B11:E15 C10:E10" calculatedColumn="1"/>
  </ignoredErrors>
  <drawing r:id="rId2"/>
  <tableParts count="11">
    <tablePart r:id="rId3"/>
    <tablePart r:id="rId4"/>
    <tablePart r:id="rId5"/>
    <tablePart r:id="rId6"/>
    <tablePart r:id="rId7"/>
    <tablePart r:id="rId8"/>
    <tablePart r:id="rId9"/>
    <tablePart r:id="rId10"/>
    <tablePart r:id="rId11"/>
    <tablePart r:id="rId12"/>
    <tablePart r:id="rId1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xml><?xml version="1.0" encoding="utf-8"?>
<ds:datastoreItem xmlns:ds="http://schemas.openxmlformats.org/officeDocument/2006/customXml" ds:itemID="{5BABDA6A-20F0-4FB7-8328-152424AE5368}"/>
</file>

<file path=customXml/itemProps2.xml><?xml version="1.0" encoding="utf-8"?>
<ds:datastoreItem xmlns:ds="http://schemas.openxmlformats.org/officeDocument/2006/customXml" ds:itemID="{2428D3AA-052B-4F36-BCDA-50681233D2A2}"/>
</file>

<file path=customXml/itemProps3.xml><?xml version="1.0" encoding="utf-8"?>
<ds:datastoreItem xmlns:ds="http://schemas.openxmlformats.org/officeDocument/2006/customXml" ds:itemID="{08A4CBEA-7430-4085-B0C0-2A7D237D483C}"/>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TM22305013</Template>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2024-03-22T14:10:55Z</dcterms:created>
  <dcterms:modified xsi:type="dcterms:W3CDTF">2024-03-22T17:30:23Z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